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基盤教育科目" sheetId="1" r:id="rId1"/>
    <sheet name="共通専門" sheetId="2" r:id="rId2"/>
    <sheet name="学科専門科目" sheetId="3" r:id="rId3"/>
  </sheets>
  <definedNames>
    <definedName name="_xlnm.Print_Area" localSheetId="0">'基盤教育科目'!$A$1:$P$117</definedName>
  </definedNames>
  <calcPr fullCalcOnLoad="1"/>
</workbook>
</file>

<file path=xl/sharedStrings.xml><?xml version="1.0" encoding="utf-8"?>
<sst xmlns="http://schemas.openxmlformats.org/spreadsheetml/2006/main" count="808" uniqueCount="196">
  <si>
    <t>単位数</t>
  </si>
  <si>
    <t>①</t>
  </si>
  <si>
    <t>②</t>
  </si>
  <si>
    <t>欠席回数</t>
  </si>
  <si>
    <t>③</t>
  </si>
  <si>
    <t>④</t>
  </si>
  <si>
    <t>学習態度</t>
  </si>
  <si>
    <t>⑤</t>
  </si>
  <si>
    <t>理解度</t>
  </si>
  <si>
    <t>必修</t>
  </si>
  <si>
    <t>共通専門基礎科目</t>
  </si>
  <si>
    <t>線形代数及演習Ⅱ</t>
  </si>
  <si>
    <t>常微分方程式及演習</t>
  </si>
  <si>
    <t>複素関数論及演習</t>
  </si>
  <si>
    <t>偏微分方程式</t>
  </si>
  <si>
    <t>確率・統計Ⅰ</t>
  </si>
  <si>
    <t>確率・統計Ⅱ</t>
  </si>
  <si>
    <t>数値解析学</t>
  </si>
  <si>
    <t>力学</t>
  </si>
  <si>
    <t>波動・熱力学</t>
  </si>
  <si>
    <t>基礎電磁気学</t>
  </si>
  <si>
    <t>統計物理学</t>
  </si>
  <si>
    <t>物理学実験</t>
  </si>
  <si>
    <t>創成工学実践</t>
  </si>
  <si>
    <t>工業日本語基礎Ⅰ</t>
  </si>
  <si>
    <t>工業日本語基礎Ⅱ</t>
  </si>
  <si>
    <t>工業日本語応用</t>
  </si>
  <si>
    <t>工学倫理</t>
  </si>
  <si>
    <t>電気電子工学概論</t>
  </si>
  <si>
    <t>応用化学概論</t>
  </si>
  <si>
    <t>建設学概論</t>
  </si>
  <si>
    <t>情報工学概論</t>
  </si>
  <si>
    <t>ものづくり実践講義</t>
  </si>
  <si>
    <t>生産工学</t>
  </si>
  <si>
    <t>知的財産・ＰＬ法</t>
  </si>
  <si>
    <t>職業指導</t>
  </si>
  <si>
    <t>専門必修科目</t>
  </si>
  <si>
    <t>機械システム設計製図Ⅰ</t>
  </si>
  <si>
    <t>機械システム設計製図Ⅱ</t>
  </si>
  <si>
    <t>機械システム設計製図Ⅲ</t>
  </si>
  <si>
    <t>卒業研究</t>
  </si>
  <si>
    <t>材料力学Ⅰ</t>
  </si>
  <si>
    <t>機械力学</t>
  </si>
  <si>
    <t>熱力学Ⅰ</t>
  </si>
  <si>
    <t>機械加工学</t>
  </si>
  <si>
    <t>材料力学Ⅱ</t>
  </si>
  <si>
    <t>機械材料学</t>
  </si>
  <si>
    <t>熱力学Ⅱ</t>
  </si>
  <si>
    <t>流体工学Ⅰ</t>
  </si>
  <si>
    <t>計測工学</t>
  </si>
  <si>
    <t>自動制御工学Ⅰ</t>
  </si>
  <si>
    <t>弾・塑性学</t>
  </si>
  <si>
    <t>自動制御工学Ⅱ</t>
  </si>
  <si>
    <t>生産システム工学</t>
  </si>
  <si>
    <t>バイオテクノロジー</t>
  </si>
  <si>
    <t>流体工学Ⅱ</t>
  </si>
  <si>
    <t>機械システム工学科教育プログラム学習状況点検・確認表</t>
  </si>
  <si>
    <t>スポーツと健康</t>
  </si>
  <si>
    <t>必修</t>
  </si>
  <si>
    <t>選択</t>
  </si>
  <si>
    <t>必修/選択</t>
  </si>
  <si>
    <t>成績
(評語)</t>
  </si>
  <si>
    <t>学習・教育目標への重みつき関与ポイント</t>
  </si>
  <si>
    <t>A</t>
  </si>
  <si>
    <t>B</t>
  </si>
  <si>
    <t>C</t>
  </si>
  <si>
    <t>D</t>
  </si>
  <si>
    <t>E</t>
  </si>
  <si>
    <t>機械システム工学実習（前期）</t>
  </si>
  <si>
    <t>機械システム工学実習（後期）</t>
  </si>
  <si>
    <t>小計</t>
  </si>
  <si>
    <t>人文科学系科目</t>
  </si>
  <si>
    <t>社会科学系科目</t>
  </si>
  <si>
    <t>健康科学系科目</t>
  </si>
  <si>
    <t>選択必修</t>
  </si>
  <si>
    <t>総計</t>
  </si>
  <si>
    <t>達成指数</t>
  </si>
  <si>
    <t>自習時間</t>
  </si>
  <si>
    <t>専門選択科目A群</t>
  </si>
  <si>
    <t>専門選択科目B群</t>
  </si>
  <si>
    <t>機械システム工学科専門科目</t>
  </si>
  <si>
    <t>自然科学系科目</t>
  </si>
  <si>
    <t>単位総計</t>
  </si>
  <si>
    <t>【記入要領】</t>
  </si>
  <si>
    <t>科目の種類</t>
  </si>
  <si>
    <t>【卒業要件の判定】</t>
  </si>
  <si>
    <t>←自動的に記入されます</t>
  </si>
  <si>
    <t>←自動的に記入されます（【注意】外国人留学生の場合には正しい判定結果になりません）</t>
  </si>
  <si>
    <t>共通専門基礎（必修）</t>
  </si>
  <si>
    <t>共通専門科目（必修）</t>
  </si>
  <si>
    <t>専門必修</t>
  </si>
  <si>
    <t>専門選択A群</t>
  </si>
  <si>
    <t>専門教育科目90単位以上</t>
  </si>
  <si>
    <t>線形代数及演習Ⅰ</t>
  </si>
  <si>
    <t>a．指導教員から配布された「個別成績表」に基づき自己点検し，今後の学習に役立てる．</t>
  </si>
  <si>
    <t>d．②の欠席回数の欄には，欠席回数（日数）を半角数字で記入する．</t>
  </si>
  <si>
    <t>e．③の自習時間の欄には，講義(実験等含む)１回当たりの授業時間以外の平均自習時間数(予習復習の時間等)を半角数字で記入する．</t>
  </si>
  <si>
    <t>　　　1・・・当てはまる　 2・・・やや当てはまる　 3・・・どちらとも言えない　 4・・・やや当てはまらない 　5・・・当てはまらない</t>
  </si>
  <si>
    <t>g．⑤の理解度の欄には，各講義(実験等含む)の内容が「どの程度理解できた」かについて，次の1～6のいずれかを選択して該当する数字を記入する．</t>
  </si>
  <si>
    <t>b．表に予め記載されていない科目については，科目名とその必修・選択の別及び単位数を各自記入する．</t>
  </si>
  <si>
    <t>f．④の学習態度の欄には，各講義(実験等含む)に「意欲的に取組んだ」かどうかについて，次の1～5のいずれかを選択して該当する数字を記入する．</t>
  </si>
  <si>
    <t>留学生必修</t>
  </si>
  <si>
    <t>機械システム工学実験（前期）</t>
  </si>
  <si>
    <t>機械システム工学実験（後期）</t>
  </si>
  <si>
    <t>判定結果（参考）</t>
  </si>
  <si>
    <t>量子物理学</t>
  </si>
  <si>
    <t>機械システム工学概論</t>
  </si>
  <si>
    <t>　　　1・・・90％以上　　2・・・80％程度　　3・・・70％程度　　4・・・60％程度　　5・・・50％程度　　6・・・50％未満</t>
  </si>
  <si>
    <t>共通専門基礎（選択の物理）</t>
  </si>
  <si>
    <t>他学科の専門科目</t>
  </si>
  <si>
    <t>創成プロジェクト実践Ⅱ</t>
  </si>
  <si>
    <t>経営工学序論</t>
  </si>
  <si>
    <t>経営工学</t>
  </si>
  <si>
    <t>創成プロジェクト実践Ⅰ</t>
  </si>
  <si>
    <t>c．①の成績（評語）の欄には，秀・優・良・可・認定・合を記入する．不可・なしの場合には記入せず，空欄とする．</t>
  </si>
  <si>
    <t>Integrated English ⅠA</t>
  </si>
  <si>
    <t>Integrated English ⅡA</t>
  </si>
  <si>
    <t>光科学入門</t>
  </si>
  <si>
    <t>生体計測</t>
  </si>
  <si>
    <t>特別講義Ⅱ</t>
  </si>
  <si>
    <r>
      <t>共通専門科目（【注意】機械システム工学概論と職業指導は卒業単位に含めないので，この表では単位数を 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としている．）</t>
    </r>
  </si>
  <si>
    <t>Integrated English ⅠB</t>
  </si>
  <si>
    <t>Integrated English ⅡB</t>
  </si>
  <si>
    <t>Advanced English Ⅰ
（２年生前期分）</t>
  </si>
  <si>
    <t>Advanced English Ⅰ
（２年生後期分）</t>
  </si>
  <si>
    <t>Advanced English Ⅰ
（TOEIC IP 650点以上）</t>
  </si>
  <si>
    <t>新入生セミナー</t>
  </si>
  <si>
    <r>
      <t>初期</t>
    </r>
    <r>
      <rPr>
        <sz val="10"/>
        <color indexed="8"/>
        <rFont val="ＭＳ Ｐゴシック"/>
        <family val="3"/>
      </rPr>
      <t>導入</t>
    </r>
    <r>
      <rPr>
        <sz val="10"/>
        <rFont val="ＭＳ Ｐゴシック"/>
        <family val="3"/>
      </rPr>
      <t>科目</t>
    </r>
  </si>
  <si>
    <t>初期導入科目</t>
  </si>
  <si>
    <t>リテラシー科目</t>
  </si>
  <si>
    <t>初習外国語系科目</t>
  </si>
  <si>
    <t>【注意】健康科学系科目は，基盤教育科目の選択科目として２単位までが認められます．</t>
  </si>
  <si>
    <t>総合系科目</t>
  </si>
  <si>
    <t>教養科目の必修単位</t>
  </si>
  <si>
    <t>教養科目</t>
  </si>
  <si>
    <t>専門導入科目</t>
  </si>
  <si>
    <t>微積分学及演習Ⅰ</t>
  </si>
  <si>
    <t>微積分学及演習Ⅱ</t>
  </si>
  <si>
    <t>専門導入科目</t>
  </si>
  <si>
    <t>基礎材料化学</t>
  </si>
  <si>
    <t>オプティクス</t>
  </si>
  <si>
    <t>インターンシップＢ</t>
  </si>
  <si>
    <t>インターンシップＡ</t>
  </si>
  <si>
    <t>共創コーチング</t>
  </si>
  <si>
    <t>【注意】インターンシップＡおよびインターンシップＢは，いずれか１科目のみ履修できます．</t>
  </si>
  <si>
    <t>機械システム工学演習</t>
  </si>
  <si>
    <t>機械要素設計</t>
  </si>
  <si>
    <t>精密加工学</t>
  </si>
  <si>
    <t>マテリアル評価学</t>
  </si>
  <si>
    <t>熱物質移動論</t>
  </si>
  <si>
    <t>ロボット工学</t>
  </si>
  <si>
    <t>ロボット力学</t>
  </si>
  <si>
    <t>特別講義Ⅳ</t>
  </si>
  <si>
    <t>特別講義Ⅴ</t>
  </si>
  <si>
    <t>特別講義Ⅰ</t>
  </si>
  <si>
    <t>特別講義Ⅲ</t>
  </si>
  <si>
    <t>Advanced English Ⅱ</t>
  </si>
  <si>
    <t>Advanced English Ⅲ</t>
  </si>
  <si>
    <t>Honors English</t>
  </si>
  <si>
    <t>Honors Camp</t>
  </si>
  <si>
    <t>留学生選択</t>
  </si>
  <si>
    <t>リテラシー科目と
留学生日本語科目</t>
  </si>
  <si>
    <t>基盤キャリア教育科目</t>
  </si>
  <si>
    <t>基盤教育単位合計</t>
  </si>
  <si>
    <t>基盤教育重ポ合計</t>
  </si>
  <si>
    <t>共通専門単位合計</t>
  </si>
  <si>
    <t>共通専門重ポ合計</t>
  </si>
  <si>
    <t>基盤教育科目</t>
  </si>
  <si>
    <t>メカトロニクス</t>
  </si>
  <si>
    <t>機械システム工学科のJABEE修了基準は，達成指数0.89以上です．</t>
  </si>
  <si>
    <t>アカデミック・ジャパニーズ</t>
  </si>
  <si>
    <t>日本語ｱｶﾃﾞﾐｯｸ・ﾘｰﾃﾞｨﾝｸﾞⅠ</t>
  </si>
  <si>
    <t>日本語ｱｶﾃﾞﾐｯｸ・ﾗｲﾃｨﾝｸﾞ</t>
  </si>
  <si>
    <t>日本語ｱｶﾃﾞﾐｯｸ・ﾘｰﾃﾞｨﾝｸﾞⅡ</t>
  </si>
  <si>
    <t>日本語ｱｶﾃﾞﾐｯｸ・ﾌﾟﾚｾﾞﾝﾃｰｼｮﾝ</t>
  </si>
  <si>
    <t>科学技術のための専門日本語</t>
  </si>
  <si>
    <t>人文社会系のための専門日本語</t>
  </si>
  <si>
    <t>ビジネス日本語</t>
  </si>
  <si>
    <t>日本事情</t>
  </si>
  <si>
    <t>基礎化学</t>
  </si>
  <si>
    <t>優</t>
  </si>
  <si>
    <t>成績
（評語）</t>
  </si>
  <si>
    <t>学習・教育目標への重みつき関与ポイント
（現在値）</t>
  </si>
  <si>
    <t>理想</t>
  </si>
  <si>
    <t>目標</t>
  </si>
  <si>
    <t>学習・教育目標への重みつき関与ポイント（目標）</t>
  </si>
  <si>
    <t>学習・教育目標への重みつき関与ポイント(目標）</t>
  </si>
  <si>
    <t>現在の成績</t>
  </si>
  <si>
    <t>バイオメカニクス</t>
  </si>
  <si>
    <t>応用幾何工学</t>
  </si>
  <si>
    <t>ベクトル解析</t>
  </si>
  <si>
    <t>フーリエ解析</t>
  </si>
  <si>
    <t>【記入要領】（記入が終わったら，ファイル名を”学籍番号.xls”に変更して，mecha-jm@cc.utsunomiya-u.ac.jp 宛に送信してください．）</t>
  </si>
  <si>
    <t>とちぎ終章学総論</t>
  </si>
  <si>
    <t>情報処理基礎</t>
  </si>
  <si>
    <t>（平成２７年度入学生用）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</si>
</sst>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[$€-2]\ #,##0.00_);[Red]\([$€-2]\ #,##0.00\)"/>
  </numFmts>
  <fonts count="63">
    <font>
      <sz val="11"/>
      <name val="ＭＳ Ｐゴシック"/>
      <family val="3"/>
    </font>
    <font>
      <sz val="12"/>
      <name val="Times New Roman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u val="single"/>
      <sz val="10"/>
      <name val="Century"/>
      <family val="1"/>
    </font>
    <font>
      <b/>
      <sz val="12"/>
      <name val="Times New Roman"/>
      <family val="1"/>
    </font>
    <font>
      <sz val="10"/>
      <color indexed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11"/>
      <color indexed="22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10"/>
      <color indexed="12"/>
      <name val="ＭＳ Ｐゴシック"/>
      <family val="3"/>
    </font>
    <font>
      <sz val="10"/>
      <color indexed="53"/>
      <name val="ＭＳ 明朝"/>
      <family val="1"/>
    </font>
    <font>
      <u val="single"/>
      <sz val="11"/>
      <name val="ＭＳ Ｐゴシック"/>
      <family val="3"/>
    </font>
    <font>
      <sz val="7"/>
      <name val="ＭＳ 明朝"/>
      <family val="1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8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ゴシック"/>
      <family val="3"/>
    </font>
    <font>
      <sz val="10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7" fillId="0" borderId="0" xfId="0" applyFont="1" applyAlignment="1">
      <alignment horizontal="justify"/>
    </xf>
    <xf numFmtId="0" fontId="8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justify" wrapText="1"/>
    </xf>
    <xf numFmtId="0" fontId="4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justify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 wrapText="1"/>
    </xf>
    <xf numFmtId="0" fontId="10" fillId="0" borderId="12" xfId="0" applyFont="1" applyBorder="1" applyAlignment="1">
      <alignment horizontal="justify" wrapText="1"/>
    </xf>
    <xf numFmtId="179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33" borderId="14" xfId="0" applyFont="1" applyFill="1" applyBorder="1" applyAlignment="1">
      <alignment horizontal="justify" wrapText="1"/>
    </xf>
    <xf numFmtId="0" fontId="10" fillId="33" borderId="12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4" fillId="0" borderId="15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5" borderId="17" xfId="0" applyFont="1" applyFill="1" applyBorder="1" applyAlignment="1">
      <alignment shrinkToFit="1"/>
    </xf>
    <xf numFmtId="0" fontId="0" fillId="35" borderId="17" xfId="0" applyFont="1" applyFill="1" applyBorder="1" applyAlignment="1">
      <alignment horizontal="center"/>
    </xf>
    <xf numFmtId="0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6" fillId="34" borderId="14" xfId="0" applyFont="1" applyFill="1" applyBorder="1" applyAlignment="1">
      <alignment shrinkToFit="1"/>
    </xf>
    <xf numFmtId="0" fontId="16" fillId="34" borderId="14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10" fillId="33" borderId="12" xfId="0" applyFont="1" applyFill="1" applyBorder="1" applyAlignment="1">
      <alignment horizontal="justify"/>
    </xf>
    <xf numFmtId="0" fontId="11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1" fillId="36" borderId="14" xfId="0" applyFont="1" applyFill="1" applyBorder="1" applyAlignment="1">
      <alignment horizontal="justify" wrapText="1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shrinkToFit="1"/>
    </xf>
    <xf numFmtId="0" fontId="61" fillId="0" borderId="0" xfId="0" applyFont="1" applyAlignment="1">
      <alignment/>
    </xf>
    <xf numFmtId="0" fontId="61" fillId="0" borderId="18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0" borderId="14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shrinkToFi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4" xfId="0" applyFont="1" applyBorder="1" applyAlignment="1">
      <alignment/>
    </xf>
    <xf numFmtId="0" fontId="22" fillId="0" borderId="12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4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 wrapText="1"/>
    </xf>
    <xf numFmtId="179" fontId="0" fillId="0" borderId="0" xfId="0" applyNumberFormat="1" applyBorder="1" applyAlignment="1">
      <alignment/>
    </xf>
    <xf numFmtId="0" fontId="62" fillId="0" borderId="14" xfId="0" applyFont="1" applyBorder="1" applyAlignment="1">
      <alignment horizontal="justify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リテラシー科目と留学生日本語科目</a:t>
            </a:r>
          </a:p>
        </c:rich>
      </c:tx>
      <c:layout>
        <c:manualLayout>
          <c:xMode val="factor"/>
          <c:yMode val="factor"/>
          <c:x val="-0.00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"/>
          <c:y val="0.1825"/>
          <c:w val="0.5715"/>
          <c:h val="0.75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'基盤教育科目'!$I$30:$M$30</c:f>
              <c:strCache/>
            </c:strRef>
          </c:cat>
          <c:val>
            <c:numRef>
              <c:f>'基盤教育科目'!$I$60:$M$60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'基盤教育科目'!$I$30:$M$30</c:f>
              <c:strCache/>
            </c:strRef>
          </c:cat>
          <c:val>
            <c:numRef>
              <c:f>'基盤教育科目'!$I$61:$M$61</c:f>
              <c:numCache/>
            </c:numRef>
          </c:val>
        </c:ser>
        <c:axId val="9969678"/>
        <c:axId val="22618239"/>
      </c:radarChart>
      <c:catAx>
        <c:axId val="99696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18239"/>
        <c:crosses val="autoZero"/>
        <c:auto val="0"/>
        <c:lblOffset val="100"/>
        <c:tickLblSkip val="1"/>
        <c:noMultiLvlLbl val="0"/>
      </c:catAx>
      <c:valAx>
        <c:axId val="22618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969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55"/>
          <c:y val="0.411"/>
          <c:w val="0.279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教養科目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1745"/>
          <c:w val="0.60325"/>
          <c:h val="0.766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'基盤教育科目'!$I$63:$M$63</c:f>
              <c:strCache/>
            </c:strRef>
          </c:cat>
          <c:val>
            <c:numRef>
              <c:f>'基盤教育科目'!$I$118:$M$118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'基盤教育科目'!$I$63:$M$63</c:f>
              <c:strCache/>
            </c:strRef>
          </c:cat>
          <c:val>
            <c:numRef>
              <c:f>'基盤教育科目'!$I$119:$M$119</c:f>
              <c:numCache/>
            </c:numRef>
          </c:val>
        </c:ser>
        <c:axId val="2237560"/>
        <c:axId val="20138041"/>
      </c:radarChart>
      <c:catAx>
        <c:axId val="22375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41"/>
        <c:crosses val="autoZero"/>
        <c:auto val="0"/>
        <c:lblOffset val="100"/>
        <c:tickLblSkip val="1"/>
        <c:noMultiLvlLbl val="0"/>
      </c:catAx>
      <c:valAx>
        <c:axId val="20138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37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075"/>
          <c:y val="0.41375"/>
          <c:w val="0.231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共通専門基礎科目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8575"/>
          <c:w val="0.58525"/>
          <c:h val="0.750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'共通専門'!$I$20:$M$20</c:f>
              <c:strCache/>
            </c:strRef>
          </c:cat>
          <c:val>
            <c:numRef>
              <c:f>'共通専門'!$I$44:$M$44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'共通専門'!$I$20:$M$20</c:f>
              <c:strCache/>
            </c:strRef>
          </c:cat>
          <c:val>
            <c:numRef>
              <c:f>'共通専門'!$I$45:$M$45</c:f>
              <c:numCache/>
            </c:numRef>
          </c:val>
        </c:ser>
        <c:axId val="47024642"/>
        <c:axId val="20568595"/>
      </c:radarChart>
      <c:catAx>
        <c:axId val="470246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8595"/>
        <c:crosses val="autoZero"/>
        <c:auto val="0"/>
        <c:lblOffset val="100"/>
        <c:tickLblSkip val="1"/>
        <c:noMultiLvlLbl val="0"/>
      </c:catAx>
      <c:valAx>
        <c:axId val="20568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024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"/>
          <c:y val="0.4155"/>
          <c:w val="0.2297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共通専門基礎科目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8425"/>
          <c:w val="0.5855"/>
          <c:h val="0.752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'共通専門'!$I$69:$M$69</c:f>
              <c:numCache/>
            </c:numRef>
          </c:val>
        </c:ser>
        <c:ser>
          <c:idx val="3"/>
          <c:order val="1"/>
          <c:tx>
            <c:v>目標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'共通専門'!$I$48:$M$48</c:f>
              <c:strCache/>
            </c:strRef>
          </c:cat>
          <c:val>
            <c:numRef>
              <c:f>'共通専門'!$I$70:$M$70</c:f>
              <c:numCache/>
            </c:numRef>
          </c:val>
        </c:ser>
        <c:axId val="50899628"/>
        <c:axId val="55443469"/>
      </c:radarChart>
      <c:catAx>
        <c:axId val="508996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3469"/>
        <c:crosses val="autoZero"/>
        <c:auto val="0"/>
        <c:lblOffset val="100"/>
        <c:tickLblSkip val="1"/>
        <c:noMultiLvlLbl val="0"/>
      </c:catAx>
      <c:valAx>
        <c:axId val="55443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899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75"/>
          <c:y val="0.415"/>
          <c:w val="0.231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専門必修科目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5"/>
          <c:y val="0.179"/>
          <c:w val="0.6055"/>
          <c:h val="0.7597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'学科専門科目'!$I$21:$M$21</c:f>
              <c:strCache/>
            </c:strRef>
          </c:cat>
          <c:val>
            <c:numRef>
              <c:f>'学科専門科目'!$I$39:$M$39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'学科専門科目'!$I$21:$M$21</c:f>
              <c:strCache/>
            </c:strRef>
          </c:cat>
          <c:val>
            <c:numRef>
              <c:f>'学科専門科目'!$I$40:$M$40</c:f>
              <c:numCache/>
            </c:numRef>
          </c:val>
        </c:ser>
        <c:axId val="29229174"/>
        <c:axId val="61735975"/>
      </c:radarChart>
      <c:catAx>
        <c:axId val="29229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5975"/>
        <c:crosses val="autoZero"/>
        <c:auto val="0"/>
        <c:lblOffset val="100"/>
        <c:tickLblSkip val="1"/>
        <c:noMultiLvlLbl val="0"/>
      </c:catAx>
      <c:valAx>
        <c:axId val="61735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229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5"/>
          <c:y val="0.415"/>
          <c:w val="0.209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専門選択科目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A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群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83"/>
          <c:w val="0.58175"/>
          <c:h val="0.7542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'学科専門科目'!$I$43:$M$43</c:f>
              <c:strCache/>
            </c:strRef>
          </c:cat>
          <c:val>
            <c:numRef>
              <c:f>'学科専門科目'!$I$57:$M$57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'学科専門科目'!$I$43:$M$43</c:f>
              <c:strCache/>
            </c:strRef>
          </c:cat>
          <c:val>
            <c:numRef>
              <c:f>'学科専門科目'!$I$58:$M$58</c:f>
              <c:numCache/>
            </c:numRef>
          </c:val>
        </c:ser>
        <c:axId val="18752864"/>
        <c:axId val="34558049"/>
      </c:radarChart>
      <c:catAx>
        <c:axId val="187528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 val="autoZero"/>
        <c:auto val="0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752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025"/>
          <c:y val="0.4145"/>
          <c:w val="0.23"/>
          <c:h val="0.1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専門選択科目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B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群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7625"/>
          <c:w val="0.61"/>
          <c:h val="0.7655"/>
        </c:manualLayout>
      </c:layout>
      <c:radarChart>
        <c:radarStyle val="marker"/>
        <c:varyColors val="0"/>
        <c:ser>
          <c:idx val="0"/>
          <c:order val="0"/>
          <c:tx>
            <c:v>現在の成績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'学科専門科目'!$I$61:$M$61</c:f>
              <c:strCache/>
            </c:strRef>
          </c:cat>
          <c:val>
            <c:numRef>
              <c:f>'学科専門科目'!$I$75:$M$75</c:f>
              <c:numCache/>
            </c:numRef>
          </c:val>
        </c:ser>
        <c:ser>
          <c:idx val="1"/>
          <c:order val="1"/>
          <c:tx>
            <c:v>目標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'学科専門科目'!$I$61:$M$61</c:f>
              <c:strCache/>
            </c:strRef>
          </c:cat>
          <c:val>
            <c:numRef>
              <c:f>'学科専門科目'!$I$76:$M$76</c:f>
              <c:numCache/>
            </c:numRef>
          </c:val>
        </c:ser>
        <c:axId val="42586986"/>
        <c:axId val="47738555"/>
      </c:radarChart>
      <c:catAx>
        <c:axId val="425869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555"/>
        <c:crosses val="autoZero"/>
        <c:auto val="0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586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414"/>
          <c:w val="0.231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29</xdr:row>
      <xdr:rowOff>0</xdr:rowOff>
    </xdr:from>
    <xdr:to>
      <xdr:col>29</xdr:col>
      <xdr:colOff>600075</xdr:colOff>
      <xdr:row>44</xdr:row>
      <xdr:rowOff>28575</xdr:rowOff>
    </xdr:to>
    <xdr:graphicFrame>
      <xdr:nvGraphicFramePr>
        <xdr:cNvPr id="1" name="グラフ 3"/>
        <xdr:cNvGraphicFramePr/>
      </xdr:nvGraphicFramePr>
      <xdr:xfrm>
        <a:off x="8372475" y="5648325"/>
        <a:ext cx="51720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228600</xdr:colOff>
      <xdr:row>69</xdr:row>
      <xdr:rowOff>38100</xdr:rowOff>
    </xdr:from>
    <xdr:to>
      <xdr:col>29</xdr:col>
      <xdr:colOff>628650</xdr:colOff>
      <xdr:row>91</xdr:row>
      <xdr:rowOff>171450</xdr:rowOff>
    </xdr:to>
    <xdr:graphicFrame>
      <xdr:nvGraphicFramePr>
        <xdr:cNvPr id="2" name="グラフ 6"/>
        <xdr:cNvGraphicFramePr/>
      </xdr:nvGraphicFramePr>
      <xdr:xfrm>
        <a:off x="8372475" y="14620875"/>
        <a:ext cx="52006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19</xdr:row>
      <xdr:rowOff>57150</xdr:rowOff>
    </xdr:from>
    <xdr:to>
      <xdr:col>26</xdr:col>
      <xdr:colOff>666750</xdr:colOff>
      <xdr:row>40</xdr:row>
      <xdr:rowOff>0</xdr:rowOff>
    </xdr:to>
    <xdr:graphicFrame>
      <xdr:nvGraphicFramePr>
        <xdr:cNvPr id="1" name="グラフ 2"/>
        <xdr:cNvGraphicFramePr/>
      </xdr:nvGraphicFramePr>
      <xdr:xfrm>
        <a:off x="8667750" y="3524250"/>
        <a:ext cx="4933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533400</xdr:colOff>
      <xdr:row>46</xdr:row>
      <xdr:rowOff>295275</xdr:rowOff>
    </xdr:from>
    <xdr:to>
      <xdr:col>27</xdr:col>
      <xdr:colOff>28575</xdr:colOff>
      <xdr:row>67</xdr:row>
      <xdr:rowOff>66675</xdr:rowOff>
    </xdr:to>
    <xdr:graphicFrame>
      <xdr:nvGraphicFramePr>
        <xdr:cNvPr id="2" name="グラフ 1"/>
        <xdr:cNvGraphicFramePr/>
      </xdr:nvGraphicFramePr>
      <xdr:xfrm>
        <a:off x="8667750" y="8763000"/>
        <a:ext cx="49815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19</xdr:row>
      <xdr:rowOff>95250</xdr:rowOff>
    </xdr:from>
    <xdr:to>
      <xdr:col>28</xdr:col>
      <xdr:colOff>228600</xdr:colOff>
      <xdr:row>39</xdr:row>
      <xdr:rowOff>161925</xdr:rowOff>
    </xdr:to>
    <xdr:graphicFrame>
      <xdr:nvGraphicFramePr>
        <xdr:cNvPr id="1" name="グラフ 2"/>
        <xdr:cNvGraphicFramePr/>
      </xdr:nvGraphicFramePr>
      <xdr:xfrm>
        <a:off x="10058400" y="3352800"/>
        <a:ext cx="5010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581025</xdr:colOff>
      <xdr:row>40</xdr:row>
      <xdr:rowOff>123825</xdr:rowOff>
    </xdr:from>
    <xdr:to>
      <xdr:col>28</xdr:col>
      <xdr:colOff>257175</xdr:colOff>
      <xdr:row>58</xdr:row>
      <xdr:rowOff>276225</xdr:rowOff>
    </xdr:to>
    <xdr:graphicFrame>
      <xdr:nvGraphicFramePr>
        <xdr:cNvPr id="2" name="グラフ 2"/>
        <xdr:cNvGraphicFramePr/>
      </xdr:nvGraphicFramePr>
      <xdr:xfrm>
        <a:off x="10039350" y="7524750"/>
        <a:ext cx="5057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552450</xdr:colOff>
      <xdr:row>59</xdr:row>
      <xdr:rowOff>38100</xdr:rowOff>
    </xdr:from>
    <xdr:to>
      <xdr:col>28</xdr:col>
      <xdr:colOff>247650</xdr:colOff>
      <xdr:row>79</xdr:row>
      <xdr:rowOff>76200</xdr:rowOff>
    </xdr:to>
    <xdr:graphicFrame>
      <xdr:nvGraphicFramePr>
        <xdr:cNvPr id="3" name="グラフ 2"/>
        <xdr:cNvGraphicFramePr/>
      </xdr:nvGraphicFramePr>
      <xdr:xfrm>
        <a:off x="10010775" y="11591925"/>
        <a:ext cx="50768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zoomScale="85" zoomScaleNormal="85" zoomScalePageLayoutView="0" workbookViewId="0" topLeftCell="A1">
      <pane ySplit="13" topLeftCell="A29" activePane="bottomLeft" state="frozen"/>
      <selection pane="topLeft" activeCell="A1" sqref="A1"/>
      <selection pane="bottomLeft" activeCell="S7" sqref="S7"/>
    </sheetView>
  </sheetViews>
  <sheetFormatPr defaultColWidth="9.00390625" defaultRowHeight="13.5" outlineLevelRow="1" outlineLevelCol="1"/>
  <cols>
    <col min="1" max="1" width="20.625" style="0" customWidth="1"/>
    <col min="3" max="3" width="9.125" style="43" bestFit="1" customWidth="1"/>
    <col min="9" max="13" width="4.625" style="0" customWidth="1"/>
    <col min="14" max="14" width="9.00390625" style="0" hidden="1" customWidth="1" outlineLevel="1"/>
    <col min="15" max="15" width="8.625" style="48" hidden="1" customWidth="1" outlineLevel="1"/>
    <col min="16" max="20" width="4.625" style="0" hidden="1" customWidth="1" outlineLevel="1"/>
    <col min="21" max="22" width="9.00390625" style="0" hidden="1" customWidth="1" outlineLevel="1"/>
    <col min="23" max="23" width="9.00390625" style="0" customWidth="1" collapsed="1"/>
  </cols>
  <sheetData>
    <row r="1" spans="1:16" ht="17.25">
      <c r="A1" s="129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27"/>
      <c r="N1" s="51"/>
      <c r="O1" s="51"/>
      <c r="P1" s="50"/>
    </row>
    <row r="2" spans="1:16" ht="17.25">
      <c r="A2" s="129" t="s">
        <v>195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50"/>
      <c r="O2" s="50"/>
      <c r="P2" s="50"/>
    </row>
    <row r="3" ht="13.5">
      <c r="A3" s="2"/>
    </row>
    <row r="4" ht="13.5">
      <c r="A4" s="82" t="s">
        <v>192</v>
      </c>
    </row>
    <row r="5" ht="13.5">
      <c r="A5" s="56" t="s">
        <v>94</v>
      </c>
    </row>
    <row r="6" ht="13.5">
      <c r="A6" s="56" t="s">
        <v>99</v>
      </c>
    </row>
    <row r="7" ht="13.5">
      <c r="A7" s="56" t="s">
        <v>114</v>
      </c>
    </row>
    <row r="8" ht="13.5">
      <c r="A8" s="56" t="s">
        <v>95</v>
      </c>
    </row>
    <row r="9" ht="13.5">
      <c r="A9" s="56" t="s">
        <v>96</v>
      </c>
    </row>
    <row r="10" ht="13.5">
      <c r="A10" s="56" t="s">
        <v>100</v>
      </c>
    </row>
    <row r="11" ht="13.5">
      <c r="A11" s="56" t="s">
        <v>97</v>
      </c>
    </row>
    <row r="12" ht="13.5">
      <c r="A12" s="56" t="s">
        <v>98</v>
      </c>
    </row>
    <row r="13" ht="13.5">
      <c r="A13" s="56" t="s">
        <v>107</v>
      </c>
    </row>
    <row r="15" spans="1:3" ht="13.5">
      <c r="A15" s="57" t="s">
        <v>85</v>
      </c>
      <c r="B15" s="57"/>
      <c r="C15" s="58"/>
    </row>
    <row r="16" spans="1:3" ht="13.5">
      <c r="A16" s="59" t="s">
        <v>84</v>
      </c>
      <c r="B16" s="89" t="s">
        <v>104</v>
      </c>
      <c r="C16" s="63"/>
    </row>
    <row r="17" spans="1:3" ht="13.5">
      <c r="A17" s="85" t="s">
        <v>128</v>
      </c>
      <c r="B17" s="62" t="str">
        <f>IF($C26=2,"○","×")</f>
        <v>×</v>
      </c>
      <c r="C17" s="63" t="s">
        <v>86</v>
      </c>
    </row>
    <row r="18" spans="1:3" ht="13.5">
      <c r="A18" s="85" t="s">
        <v>129</v>
      </c>
      <c r="B18" s="62" t="str">
        <f>IF($P59&gt;=12,"○","×")</f>
        <v>×</v>
      </c>
      <c r="C18" s="63" t="s">
        <v>87</v>
      </c>
    </row>
    <row r="19" spans="1:3" ht="13.5">
      <c r="A19" s="86" t="s">
        <v>133</v>
      </c>
      <c r="B19" s="62" t="str">
        <f>IF(AND($P117&gt;=2000,$N117&gt;=8)=TRUE,"○","×")</f>
        <v>×</v>
      </c>
      <c r="C19" s="63" t="s">
        <v>86</v>
      </c>
    </row>
    <row r="20" spans="1:3" ht="13.5">
      <c r="A20" s="86" t="s">
        <v>138</v>
      </c>
      <c r="B20" s="62" t="str">
        <f>IF($O133=6,"○","×")</f>
        <v>×</v>
      </c>
      <c r="C20" s="63" t="s">
        <v>86</v>
      </c>
    </row>
    <row r="21" ht="13.5">
      <c r="A21" s="2"/>
    </row>
    <row r="22" ht="13.5">
      <c r="A22" s="97" t="s">
        <v>167</v>
      </c>
    </row>
    <row r="23" spans="1:16" ht="30" customHeight="1">
      <c r="A23" s="123" t="s">
        <v>127</v>
      </c>
      <c r="B23" s="128" t="s">
        <v>60</v>
      </c>
      <c r="C23" s="24"/>
      <c r="D23" s="25" t="s">
        <v>1</v>
      </c>
      <c r="E23" s="25" t="s">
        <v>2</v>
      </c>
      <c r="F23" s="25" t="s">
        <v>4</v>
      </c>
      <c r="G23" s="25" t="s">
        <v>5</v>
      </c>
      <c r="H23" s="25" t="s">
        <v>7</v>
      </c>
      <c r="I23" s="121" t="s">
        <v>62</v>
      </c>
      <c r="J23" s="122"/>
      <c r="K23" s="122"/>
      <c r="L23" s="122"/>
      <c r="M23" s="122"/>
      <c r="O23" s="67"/>
      <c r="P23" s="67"/>
    </row>
    <row r="24" spans="1:16" ht="24">
      <c r="A24" s="124"/>
      <c r="B24" s="124"/>
      <c r="C24" s="20" t="s">
        <v>0</v>
      </c>
      <c r="D24" s="20" t="s">
        <v>61</v>
      </c>
      <c r="E24" s="20" t="s">
        <v>3</v>
      </c>
      <c r="F24" s="20" t="s">
        <v>77</v>
      </c>
      <c r="G24" s="20" t="s">
        <v>6</v>
      </c>
      <c r="H24" s="20" t="s">
        <v>8</v>
      </c>
      <c r="I24" s="19" t="s">
        <v>63</v>
      </c>
      <c r="J24" s="19" t="s">
        <v>64</v>
      </c>
      <c r="K24" s="19" t="s">
        <v>65</v>
      </c>
      <c r="L24" s="19" t="s">
        <v>66</v>
      </c>
      <c r="M24" s="19" t="s">
        <v>67</v>
      </c>
      <c r="O24" s="67"/>
      <c r="P24" s="67"/>
    </row>
    <row r="25" spans="1:16" ht="14.25">
      <c r="A25" s="22" t="s">
        <v>126</v>
      </c>
      <c r="B25" s="16" t="s">
        <v>9</v>
      </c>
      <c r="C25" s="55">
        <v>2</v>
      </c>
      <c r="D25" s="28"/>
      <c r="E25" s="27"/>
      <c r="F25" s="27"/>
      <c r="G25" s="27"/>
      <c r="H25" s="27"/>
      <c r="I25" s="17">
        <f>IF(FIND($D25,"　秀優良可合認定")&gt;1,2,0)*1</f>
        <v>0</v>
      </c>
      <c r="J25" s="17"/>
      <c r="K25" s="17">
        <f>IF(FIND($D25,"　秀優良可合認定")&gt;1,1,0)*1</f>
        <v>0</v>
      </c>
      <c r="L25" s="17"/>
      <c r="M25" s="17"/>
      <c r="O25" s="67">
        <f>IF(FIND($D25,"　秀優良可合認定")&gt;1,1,0)*$C25</f>
        <v>0</v>
      </c>
      <c r="P25" s="67"/>
    </row>
    <row r="26" spans="1:16" ht="14.25">
      <c r="A26" s="34"/>
      <c r="B26" s="30"/>
      <c r="C26" s="21">
        <f>SUM(O25)</f>
        <v>0</v>
      </c>
      <c r="D26" s="35"/>
      <c r="E26" s="38"/>
      <c r="F26" s="38"/>
      <c r="G26" s="38"/>
      <c r="H26" s="39" t="s">
        <v>70</v>
      </c>
      <c r="I26" s="17">
        <f>SUM(I25)</f>
        <v>0</v>
      </c>
      <c r="J26" s="17">
        <f>SUM(J25)</f>
        <v>0</v>
      </c>
      <c r="K26" s="17">
        <f>SUM(K25)</f>
        <v>0</v>
      </c>
      <c r="L26" s="17">
        <f>SUM(L25)</f>
        <v>0</v>
      </c>
      <c r="M26" s="17">
        <f>SUM(M25)</f>
        <v>0</v>
      </c>
      <c r="O26" s="67"/>
      <c r="P26" s="67"/>
    </row>
    <row r="27" spans="1:16" ht="14.25">
      <c r="A27" s="34"/>
      <c r="B27" s="30"/>
      <c r="C27" s="38"/>
      <c r="D27" s="35"/>
      <c r="E27" s="38"/>
      <c r="F27" s="38"/>
      <c r="G27" s="38"/>
      <c r="H27" s="38"/>
      <c r="I27" s="33"/>
      <c r="J27" s="33"/>
      <c r="K27" s="33"/>
      <c r="L27" s="33"/>
      <c r="M27" s="33"/>
      <c r="O27" s="67"/>
      <c r="P27" s="67"/>
    </row>
    <row r="28" spans="1:16" ht="13.5">
      <c r="A28" s="2"/>
      <c r="O28" s="67"/>
      <c r="P28" s="67"/>
    </row>
    <row r="29" spans="1:22" ht="30" customHeight="1" outlineLevel="1">
      <c r="A29" s="123" t="s">
        <v>161</v>
      </c>
      <c r="B29" s="128" t="s">
        <v>60</v>
      </c>
      <c r="C29" s="24"/>
      <c r="D29" s="25" t="s">
        <v>1</v>
      </c>
      <c r="E29" s="25" t="s">
        <v>2</v>
      </c>
      <c r="F29" s="25" t="s">
        <v>4</v>
      </c>
      <c r="G29" s="25" t="s">
        <v>5</v>
      </c>
      <c r="H29" s="25" t="s">
        <v>7</v>
      </c>
      <c r="I29" s="121" t="s">
        <v>62</v>
      </c>
      <c r="J29" s="122"/>
      <c r="K29" s="122"/>
      <c r="L29" s="122"/>
      <c r="M29" s="122"/>
      <c r="N29" s="116"/>
      <c r="O29" s="116"/>
      <c r="Q29" s="108" t="s">
        <v>184</v>
      </c>
      <c r="R29" s="121" t="s">
        <v>185</v>
      </c>
      <c r="S29" s="122"/>
      <c r="T29" s="122"/>
      <c r="U29" s="122"/>
      <c r="V29" s="122"/>
    </row>
    <row r="30" spans="1:22" ht="36" outlineLevel="1">
      <c r="A30" s="125"/>
      <c r="B30" s="124"/>
      <c r="C30" s="20" t="s">
        <v>0</v>
      </c>
      <c r="D30" s="20" t="s">
        <v>61</v>
      </c>
      <c r="E30" s="20" t="s">
        <v>3</v>
      </c>
      <c r="F30" s="20" t="s">
        <v>77</v>
      </c>
      <c r="G30" s="20" t="s">
        <v>6</v>
      </c>
      <c r="H30" s="20" t="s">
        <v>8</v>
      </c>
      <c r="I30" s="19" t="s">
        <v>63</v>
      </c>
      <c r="J30" s="19" t="s">
        <v>64</v>
      </c>
      <c r="K30" s="19" t="s">
        <v>65</v>
      </c>
      <c r="L30" s="19" t="s">
        <v>66</v>
      </c>
      <c r="M30" s="19" t="s">
        <v>67</v>
      </c>
      <c r="N30" s="100"/>
      <c r="O30" s="100"/>
      <c r="Q30" s="108" t="s">
        <v>61</v>
      </c>
      <c r="R30" s="19" t="s">
        <v>63</v>
      </c>
      <c r="S30" s="19" t="s">
        <v>64</v>
      </c>
      <c r="T30" s="19" t="s">
        <v>65</v>
      </c>
      <c r="U30" s="19" t="s">
        <v>66</v>
      </c>
      <c r="V30" s="19" t="s">
        <v>67</v>
      </c>
    </row>
    <row r="31" spans="1:22" ht="14.25" outlineLevel="1">
      <c r="A31" s="12" t="s">
        <v>115</v>
      </c>
      <c r="B31" s="16" t="s">
        <v>9</v>
      </c>
      <c r="C31" s="13">
        <v>2</v>
      </c>
      <c r="D31" s="28"/>
      <c r="E31" s="27"/>
      <c r="F31" s="27"/>
      <c r="G31" s="27"/>
      <c r="H31" s="27"/>
      <c r="I31" s="17"/>
      <c r="J31" s="17">
        <f aca="true" t="shared" si="0" ref="J31:J46">IF(FIND($D31,"　秀優良可合認定")&gt;1,2,0)*1</f>
        <v>0</v>
      </c>
      <c r="K31" s="17"/>
      <c r="L31" s="17"/>
      <c r="M31" s="17"/>
      <c r="N31" s="33"/>
      <c r="O31" s="67">
        <f aca="true" t="shared" si="1" ref="O31:O47">IF(FIND($D31,"　秀優良可合認定")&gt;1,1,0)*$C31</f>
        <v>0</v>
      </c>
      <c r="P31" s="67">
        <f aca="true" t="shared" si="2" ref="P31:P47">O31</f>
        <v>0</v>
      </c>
      <c r="Q31" s="28" t="s">
        <v>180</v>
      </c>
      <c r="R31" s="17"/>
      <c r="S31" s="17">
        <f aca="true" t="shared" si="3" ref="S31:S46">IF(FIND($Q31,"　秀優良可合認定")&gt;1,2,0)*1</f>
        <v>2</v>
      </c>
      <c r="T31" s="17"/>
      <c r="U31" s="17"/>
      <c r="V31" s="17"/>
    </row>
    <row r="32" spans="1:22" ht="14.25" outlineLevel="1">
      <c r="A32" s="12" t="s">
        <v>116</v>
      </c>
      <c r="B32" s="11" t="s">
        <v>9</v>
      </c>
      <c r="C32" s="6">
        <v>2</v>
      </c>
      <c r="D32" s="28"/>
      <c r="E32" s="27"/>
      <c r="F32" s="27"/>
      <c r="G32" s="27"/>
      <c r="H32" s="27"/>
      <c r="I32" s="17"/>
      <c r="J32" s="17">
        <f t="shared" si="0"/>
        <v>0</v>
      </c>
      <c r="K32" s="17"/>
      <c r="L32" s="17"/>
      <c r="M32" s="17"/>
      <c r="N32" s="33"/>
      <c r="O32" s="67">
        <f t="shared" si="1"/>
        <v>0</v>
      </c>
      <c r="P32" s="67">
        <f t="shared" si="2"/>
        <v>0</v>
      </c>
      <c r="Q32" s="28" t="s">
        <v>180</v>
      </c>
      <c r="R32" s="17"/>
      <c r="S32" s="17">
        <f t="shared" si="3"/>
        <v>2</v>
      </c>
      <c r="T32" s="17"/>
      <c r="U32" s="17"/>
      <c r="V32" s="17"/>
    </row>
    <row r="33" spans="1:22" ht="14.25" outlineLevel="1">
      <c r="A33" s="12" t="s">
        <v>121</v>
      </c>
      <c r="B33" s="11" t="s">
        <v>9</v>
      </c>
      <c r="C33" s="6">
        <v>1</v>
      </c>
      <c r="D33" s="28"/>
      <c r="E33" s="27"/>
      <c r="F33" s="27"/>
      <c r="G33" s="27"/>
      <c r="H33" s="27"/>
      <c r="I33" s="17"/>
      <c r="J33" s="17">
        <f t="shared" si="0"/>
        <v>0</v>
      </c>
      <c r="K33" s="17"/>
      <c r="L33" s="17"/>
      <c r="M33" s="17"/>
      <c r="N33" s="33"/>
      <c r="O33" s="67">
        <f t="shared" si="1"/>
        <v>0</v>
      </c>
      <c r="P33" s="67">
        <f t="shared" si="2"/>
        <v>0</v>
      </c>
      <c r="Q33" s="28" t="s">
        <v>180</v>
      </c>
      <c r="R33" s="17"/>
      <c r="S33" s="17">
        <f t="shared" si="3"/>
        <v>2</v>
      </c>
      <c r="T33" s="17"/>
      <c r="U33" s="17"/>
      <c r="V33" s="17"/>
    </row>
    <row r="34" spans="1:22" ht="14.25" outlineLevel="1">
      <c r="A34" s="12" t="s">
        <v>122</v>
      </c>
      <c r="B34" s="11" t="s">
        <v>9</v>
      </c>
      <c r="C34" s="6">
        <v>1</v>
      </c>
      <c r="D34" s="28"/>
      <c r="E34" s="27"/>
      <c r="F34" s="27"/>
      <c r="G34" s="27"/>
      <c r="H34" s="27"/>
      <c r="I34" s="17"/>
      <c r="J34" s="17">
        <f t="shared" si="0"/>
        <v>0</v>
      </c>
      <c r="K34" s="17"/>
      <c r="L34" s="17"/>
      <c r="M34" s="17"/>
      <c r="N34" s="33"/>
      <c r="O34" s="67">
        <f t="shared" si="1"/>
        <v>0</v>
      </c>
      <c r="P34" s="67">
        <f t="shared" si="2"/>
        <v>0</v>
      </c>
      <c r="Q34" s="28" t="s">
        <v>180</v>
      </c>
      <c r="R34" s="17"/>
      <c r="S34" s="17">
        <f t="shared" si="3"/>
        <v>2</v>
      </c>
      <c r="T34" s="17"/>
      <c r="U34" s="17"/>
      <c r="V34" s="17"/>
    </row>
    <row r="35" spans="1:22" ht="23.25" outlineLevel="1">
      <c r="A35" s="84" t="s">
        <v>125</v>
      </c>
      <c r="B35" s="11" t="s">
        <v>9</v>
      </c>
      <c r="C35" s="6">
        <v>1</v>
      </c>
      <c r="D35" s="28"/>
      <c r="E35" s="27"/>
      <c r="F35" s="27"/>
      <c r="G35" s="27"/>
      <c r="H35" s="27"/>
      <c r="I35" s="17"/>
      <c r="J35" s="17">
        <f t="shared" si="0"/>
        <v>0</v>
      </c>
      <c r="K35" s="17"/>
      <c r="L35" s="17"/>
      <c r="M35" s="17"/>
      <c r="N35" s="33"/>
      <c r="O35" s="67">
        <f t="shared" si="1"/>
        <v>0</v>
      </c>
      <c r="P35" s="67">
        <f t="shared" si="2"/>
        <v>0</v>
      </c>
      <c r="Q35" s="28" t="s">
        <v>180</v>
      </c>
      <c r="R35" s="17"/>
      <c r="S35" s="17">
        <f t="shared" si="3"/>
        <v>2</v>
      </c>
      <c r="T35" s="17"/>
      <c r="U35" s="17"/>
      <c r="V35" s="17"/>
    </row>
    <row r="36" spans="1:22" ht="23.25" outlineLevel="1">
      <c r="A36" s="84" t="s">
        <v>125</v>
      </c>
      <c r="B36" s="11" t="s">
        <v>9</v>
      </c>
      <c r="C36" s="6">
        <v>1</v>
      </c>
      <c r="D36" s="28"/>
      <c r="E36" s="27"/>
      <c r="F36" s="27"/>
      <c r="G36" s="27"/>
      <c r="H36" s="27"/>
      <c r="I36" s="17"/>
      <c r="J36" s="17">
        <f t="shared" si="0"/>
        <v>0</v>
      </c>
      <c r="K36" s="17"/>
      <c r="L36" s="17"/>
      <c r="M36" s="17"/>
      <c r="N36" s="33"/>
      <c r="O36" s="67">
        <f t="shared" si="1"/>
        <v>0</v>
      </c>
      <c r="P36" s="67">
        <f t="shared" si="2"/>
        <v>0</v>
      </c>
      <c r="Q36" s="28" t="s">
        <v>180</v>
      </c>
      <c r="R36" s="17"/>
      <c r="S36" s="17">
        <f t="shared" si="3"/>
        <v>2</v>
      </c>
      <c r="T36" s="17"/>
      <c r="U36" s="17"/>
      <c r="V36" s="17"/>
    </row>
    <row r="37" spans="1:22" ht="23.25" outlineLevel="1">
      <c r="A37" s="84" t="s">
        <v>125</v>
      </c>
      <c r="B37" s="11" t="s">
        <v>9</v>
      </c>
      <c r="C37" s="6">
        <v>1</v>
      </c>
      <c r="D37" s="28"/>
      <c r="E37" s="27"/>
      <c r="F37" s="27"/>
      <c r="G37" s="27"/>
      <c r="H37" s="27"/>
      <c r="I37" s="17"/>
      <c r="J37" s="17">
        <f t="shared" si="0"/>
        <v>0</v>
      </c>
      <c r="K37" s="17"/>
      <c r="L37" s="17"/>
      <c r="M37" s="17"/>
      <c r="N37" s="33"/>
      <c r="O37" s="67">
        <f t="shared" si="1"/>
        <v>0</v>
      </c>
      <c r="P37" s="67">
        <f t="shared" si="2"/>
        <v>0</v>
      </c>
      <c r="Q37" s="28" t="s">
        <v>180</v>
      </c>
      <c r="R37" s="17"/>
      <c r="S37" s="17">
        <f t="shared" si="3"/>
        <v>2</v>
      </c>
      <c r="T37" s="17"/>
      <c r="U37" s="17"/>
      <c r="V37" s="17"/>
    </row>
    <row r="38" spans="1:22" ht="23.25" outlineLevel="1">
      <c r="A38" s="84" t="s">
        <v>125</v>
      </c>
      <c r="B38" s="11" t="s">
        <v>9</v>
      </c>
      <c r="C38" s="6">
        <v>1</v>
      </c>
      <c r="D38" s="28"/>
      <c r="E38" s="27"/>
      <c r="F38" s="27"/>
      <c r="G38" s="27"/>
      <c r="H38" s="27"/>
      <c r="I38" s="17"/>
      <c r="J38" s="17">
        <f t="shared" si="0"/>
        <v>0</v>
      </c>
      <c r="K38" s="17"/>
      <c r="L38" s="17"/>
      <c r="M38" s="17"/>
      <c r="N38" s="33"/>
      <c r="O38" s="67">
        <f t="shared" si="1"/>
        <v>0</v>
      </c>
      <c r="P38" s="67">
        <f t="shared" si="2"/>
        <v>0</v>
      </c>
      <c r="Q38" s="28" t="s">
        <v>180</v>
      </c>
      <c r="R38" s="17"/>
      <c r="S38" s="17">
        <f t="shared" si="3"/>
        <v>2</v>
      </c>
      <c r="T38" s="17"/>
      <c r="U38" s="17"/>
      <c r="V38" s="17"/>
    </row>
    <row r="39" spans="1:22" ht="23.25" outlineLevel="1">
      <c r="A39" s="84" t="s">
        <v>125</v>
      </c>
      <c r="B39" s="11" t="s">
        <v>9</v>
      </c>
      <c r="C39" s="6">
        <v>1</v>
      </c>
      <c r="D39" s="28"/>
      <c r="E39" s="27"/>
      <c r="F39" s="27"/>
      <c r="G39" s="27"/>
      <c r="H39" s="27"/>
      <c r="I39" s="17"/>
      <c r="J39" s="17">
        <f t="shared" si="0"/>
        <v>0</v>
      </c>
      <c r="K39" s="17"/>
      <c r="L39" s="17"/>
      <c r="M39" s="17"/>
      <c r="N39" s="33"/>
      <c r="O39" s="67">
        <f t="shared" si="1"/>
        <v>0</v>
      </c>
      <c r="P39" s="67">
        <f t="shared" si="2"/>
        <v>0</v>
      </c>
      <c r="Q39" s="28" t="s">
        <v>180</v>
      </c>
      <c r="R39" s="17"/>
      <c r="S39" s="17">
        <f t="shared" si="3"/>
        <v>2</v>
      </c>
      <c r="T39" s="17"/>
      <c r="U39" s="17"/>
      <c r="V39" s="17"/>
    </row>
    <row r="40" spans="1:22" ht="23.25" outlineLevel="1">
      <c r="A40" s="84" t="s">
        <v>125</v>
      </c>
      <c r="B40" s="11" t="s">
        <v>9</v>
      </c>
      <c r="C40" s="6">
        <v>1</v>
      </c>
      <c r="D40" s="28"/>
      <c r="E40" s="27"/>
      <c r="F40" s="27"/>
      <c r="G40" s="27"/>
      <c r="H40" s="27"/>
      <c r="I40" s="17"/>
      <c r="J40" s="17">
        <f t="shared" si="0"/>
        <v>0</v>
      </c>
      <c r="K40" s="17"/>
      <c r="L40" s="17"/>
      <c r="M40" s="17"/>
      <c r="N40" s="33"/>
      <c r="O40" s="67">
        <f t="shared" si="1"/>
        <v>0</v>
      </c>
      <c r="P40" s="67">
        <f t="shared" si="2"/>
        <v>0</v>
      </c>
      <c r="Q40" s="28" t="s">
        <v>180</v>
      </c>
      <c r="R40" s="17"/>
      <c r="S40" s="17">
        <f t="shared" si="3"/>
        <v>2</v>
      </c>
      <c r="T40" s="17"/>
      <c r="U40" s="17"/>
      <c r="V40" s="17"/>
    </row>
    <row r="41" spans="1:22" ht="23.25" outlineLevel="1">
      <c r="A41" s="12" t="s">
        <v>123</v>
      </c>
      <c r="B41" s="11" t="s">
        <v>9</v>
      </c>
      <c r="C41" s="6">
        <v>1</v>
      </c>
      <c r="D41" s="28"/>
      <c r="E41" s="27"/>
      <c r="F41" s="27"/>
      <c r="G41" s="27"/>
      <c r="H41" s="27"/>
      <c r="I41" s="17"/>
      <c r="J41" s="17">
        <f t="shared" si="0"/>
        <v>0</v>
      </c>
      <c r="K41" s="17"/>
      <c r="L41" s="17"/>
      <c r="M41" s="17"/>
      <c r="N41" s="33"/>
      <c r="O41" s="67">
        <f t="shared" si="1"/>
        <v>0</v>
      </c>
      <c r="P41" s="67">
        <f t="shared" si="2"/>
        <v>0</v>
      </c>
      <c r="Q41" s="28" t="s">
        <v>180</v>
      </c>
      <c r="R41" s="17"/>
      <c r="S41" s="17">
        <f t="shared" si="3"/>
        <v>2</v>
      </c>
      <c r="T41" s="17"/>
      <c r="U41" s="17"/>
      <c r="V41" s="17"/>
    </row>
    <row r="42" spans="1:22" ht="23.25" outlineLevel="1">
      <c r="A42" s="12" t="s">
        <v>124</v>
      </c>
      <c r="B42" s="11" t="s">
        <v>9</v>
      </c>
      <c r="C42" s="6">
        <v>1</v>
      </c>
      <c r="D42" s="28"/>
      <c r="E42" s="27"/>
      <c r="F42" s="27"/>
      <c r="G42" s="27"/>
      <c r="H42" s="27"/>
      <c r="I42" s="17"/>
      <c r="J42" s="17">
        <f t="shared" si="0"/>
        <v>0</v>
      </c>
      <c r="K42" s="17"/>
      <c r="L42" s="17"/>
      <c r="M42" s="17"/>
      <c r="N42" s="33"/>
      <c r="O42" s="67">
        <f t="shared" si="1"/>
        <v>0</v>
      </c>
      <c r="P42" s="67">
        <f t="shared" si="2"/>
        <v>0</v>
      </c>
      <c r="Q42" s="28" t="s">
        <v>180</v>
      </c>
      <c r="R42" s="17"/>
      <c r="S42" s="17">
        <f t="shared" si="3"/>
        <v>2</v>
      </c>
      <c r="T42" s="17"/>
      <c r="U42" s="17"/>
      <c r="V42" s="17"/>
    </row>
    <row r="43" spans="1:22" ht="14.25" outlineLevel="1">
      <c r="A43" s="12" t="s">
        <v>156</v>
      </c>
      <c r="B43" s="4" t="s">
        <v>59</v>
      </c>
      <c r="C43" s="6">
        <v>1</v>
      </c>
      <c r="D43" s="28"/>
      <c r="E43" s="27"/>
      <c r="F43" s="27"/>
      <c r="G43" s="27"/>
      <c r="H43" s="27"/>
      <c r="I43" s="17"/>
      <c r="J43" s="17">
        <f t="shared" si="0"/>
        <v>0</v>
      </c>
      <c r="K43" s="17"/>
      <c r="L43" s="17"/>
      <c r="M43" s="17"/>
      <c r="N43" s="33"/>
      <c r="O43" s="67">
        <f t="shared" si="1"/>
        <v>0</v>
      </c>
      <c r="P43" s="67"/>
      <c r="Q43" s="28" t="s">
        <v>180</v>
      </c>
      <c r="R43" s="17"/>
      <c r="S43" s="17">
        <f t="shared" si="3"/>
        <v>2</v>
      </c>
      <c r="T43" s="17"/>
      <c r="U43" s="17"/>
      <c r="V43" s="17"/>
    </row>
    <row r="44" spans="1:22" ht="14.25" outlineLevel="1">
      <c r="A44" s="12" t="s">
        <v>157</v>
      </c>
      <c r="B44" s="4" t="s">
        <v>59</v>
      </c>
      <c r="C44" s="6">
        <v>1</v>
      </c>
      <c r="D44" s="28"/>
      <c r="E44" s="27"/>
      <c r="F44" s="27"/>
      <c r="G44" s="27"/>
      <c r="H44" s="27"/>
      <c r="I44" s="17"/>
      <c r="J44" s="17">
        <f t="shared" si="0"/>
        <v>0</v>
      </c>
      <c r="K44" s="17"/>
      <c r="L44" s="17"/>
      <c r="M44" s="17"/>
      <c r="N44" s="33"/>
      <c r="O44" s="67">
        <f t="shared" si="1"/>
        <v>0</v>
      </c>
      <c r="P44" s="67"/>
      <c r="Q44" s="28" t="s">
        <v>180</v>
      </c>
      <c r="R44" s="17"/>
      <c r="S44" s="17">
        <f t="shared" si="3"/>
        <v>2</v>
      </c>
      <c r="T44" s="17"/>
      <c r="U44" s="17"/>
      <c r="V44" s="17"/>
    </row>
    <row r="45" spans="1:22" ht="14.25" outlineLevel="1">
      <c r="A45" s="12" t="s">
        <v>159</v>
      </c>
      <c r="B45" s="4" t="s">
        <v>59</v>
      </c>
      <c r="C45" s="6">
        <v>2</v>
      </c>
      <c r="D45" s="28"/>
      <c r="E45" s="27"/>
      <c r="F45" s="27"/>
      <c r="G45" s="27"/>
      <c r="H45" s="27"/>
      <c r="I45" s="17"/>
      <c r="J45" s="17">
        <f t="shared" si="0"/>
        <v>0</v>
      </c>
      <c r="K45" s="17"/>
      <c r="L45" s="17"/>
      <c r="M45" s="17"/>
      <c r="N45" s="33"/>
      <c r="O45" s="67">
        <f t="shared" si="1"/>
        <v>0</v>
      </c>
      <c r="P45" s="67"/>
      <c r="Q45" s="28" t="s">
        <v>180</v>
      </c>
      <c r="R45" s="17"/>
      <c r="S45" s="17">
        <f t="shared" si="3"/>
        <v>2</v>
      </c>
      <c r="T45" s="17"/>
      <c r="U45" s="17"/>
      <c r="V45" s="17"/>
    </row>
    <row r="46" spans="1:22" ht="14.25" outlineLevel="1">
      <c r="A46" s="12" t="s">
        <v>158</v>
      </c>
      <c r="B46" s="4" t="s">
        <v>59</v>
      </c>
      <c r="C46" s="6">
        <v>1</v>
      </c>
      <c r="D46" s="28"/>
      <c r="E46" s="27"/>
      <c r="F46" s="27"/>
      <c r="G46" s="27"/>
      <c r="H46" s="27"/>
      <c r="I46" s="17"/>
      <c r="J46" s="17">
        <f t="shared" si="0"/>
        <v>0</v>
      </c>
      <c r="K46" s="17"/>
      <c r="L46" s="17"/>
      <c r="M46" s="17"/>
      <c r="N46" s="33"/>
      <c r="O46" s="67">
        <f t="shared" si="1"/>
        <v>0</v>
      </c>
      <c r="P46" s="67"/>
      <c r="Q46" s="28" t="s">
        <v>180</v>
      </c>
      <c r="R46" s="17"/>
      <c r="S46" s="17">
        <f t="shared" si="3"/>
        <v>2</v>
      </c>
      <c r="T46" s="17"/>
      <c r="U46" s="17"/>
      <c r="V46" s="17"/>
    </row>
    <row r="47" spans="1:22" ht="14.25" outlineLevel="1">
      <c r="A47" s="5" t="s">
        <v>57</v>
      </c>
      <c r="B47" s="11" t="s">
        <v>9</v>
      </c>
      <c r="C47" s="6">
        <v>2</v>
      </c>
      <c r="D47" s="28"/>
      <c r="E47" s="27"/>
      <c r="F47" s="27"/>
      <c r="G47" s="27"/>
      <c r="H47" s="27"/>
      <c r="I47" s="17">
        <f>IF(FIND($D47,"　秀優良可合認定")&gt;1,2,0)*1</f>
        <v>0</v>
      </c>
      <c r="J47" s="17"/>
      <c r="K47" s="17"/>
      <c r="L47" s="17"/>
      <c r="M47" s="17"/>
      <c r="N47" s="33"/>
      <c r="O47" s="67">
        <f t="shared" si="1"/>
        <v>0</v>
      </c>
      <c r="P47" s="67">
        <f t="shared" si="2"/>
        <v>0</v>
      </c>
      <c r="Q47" s="28" t="s">
        <v>180</v>
      </c>
      <c r="R47" s="17">
        <f>IF(FIND($Q47,"　秀優良可合認定")&gt;1,2,0)*1</f>
        <v>2</v>
      </c>
      <c r="S47" s="17"/>
      <c r="T47" s="17"/>
      <c r="U47" s="17"/>
      <c r="V47" s="17"/>
    </row>
    <row r="48" spans="1:22" ht="14.25" outlineLevel="1">
      <c r="A48" s="5" t="s">
        <v>194</v>
      </c>
      <c r="B48" s="11" t="s">
        <v>9</v>
      </c>
      <c r="C48" s="6">
        <v>2</v>
      </c>
      <c r="D48" s="28"/>
      <c r="E48" s="27"/>
      <c r="F48" s="27"/>
      <c r="G48" s="27"/>
      <c r="H48" s="27"/>
      <c r="I48" s="17"/>
      <c r="J48" s="17"/>
      <c r="K48" s="17"/>
      <c r="L48" s="17">
        <f>IF(FIND($D48,"　秀優良可合認定")&gt;1,2,0)*1</f>
        <v>0</v>
      </c>
      <c r="M48" s="17"/>
      <c r="N48" s="33"/>
      <c r="O48" s="67">
        <f>IF(FIND($D48,"　秀優良可合認定")&gt;1,1,0)*$C48</f>
        <v>0</v>
      </c>
      <c r="P48" s="67">
        <f>O48</f>
        <v>0</v>
      </c>
      <c r="Q48" s="28" t="s">
        <v>180</v>
      </c>
      <c r="R48" s="17"/>
      <c r="S48" s="17"/>
      <c r="T48" s="17"/>
      <c r="U48" s="17">
        <f>IF(FIND($Q48,"　秀優良可合認定")&gt;1,2,0)*1</f>
        <v>2</v>
      </c>
      <c r="V48" s="17"/>
    </row>
    <row r="49" spans="1:22" ht="14.25" outlineLevel="1">
      <c r="A49" s="5" t="s">
        <v>193</v>
      </c>
      <c r="B49" s="11" t="s">
        <v>9</v>
      </c>
      <c r="C49" s="6">
        <v>1</v>
      </c>
      <c r="D49" s="28"/>
      <c r="E49" s="14"/>
      <c r="F49" s="14"/>
      <c r="G49" s="14"/>
      <c r="H49" s="14"/>
      <c r="I49" s="17">
        <f>IF(FIND($D49,"　秀優良可合認定")&gt;1,2,0)*1</f>
        <v>0</v>
      </c>
      <c r="J49" s="17"/>
      <c r="K49" s="17"/>
      <c r="L49" s="17"/>
      <c r="M49" s="17"/>
      <c r="N49" s="33"/>
      <c r="O49" s="67">
        <f>IF(FIND($D49,"　秀優良可合認定")&gt;1,1,0)*$C49</f>
        <v>0</v>
      </c>
      <c r="P49" s="67"/>
      <c r="Q49" s="28" t="s">
        <v>180</v>
      </c>
      <c r="R49" s="17">
        <f>IF(FIND($Q49,"　秀優良可合認定")&gt;1,2,0)*1</f>
        <v>2</v>
      </c>
      <c r="S49" s="17"/>
      <c r="T49" s="17"/>
      <c r="U49" s="17"/>
      <c r="V49" s="17"/>
    </row>
    <row r="50" spans="1:22" ht="14.25" outlineLevel="1">
      <c r="A50" s="80" t="s">
        <v>170</v>
      </c>
      <c r="B50" s="93" t="s">
        <v>101</v>
      </c>
      <c r="C50" s="6">
        <v>1</v>
      </c>
      <c r="D50" s="28"/>
      <c r="E50" s="6"/>
      <c r="F50" s="6"/>
      <c r="G50" s="6"/>
      <c r="H50" s="6"/>
      <c r="I50" s="17"/>
      <c r="J50" s="17">
        <f aca="true" t="shared" si="4" ref="J50:J58">IF(FIND($D50,"　秀優良可合認定")&gt;1,2,0)*1</f>
        <v>0</v>
      </c>
      <c r="K50" s="17"/>
      <c r="L50" s="17"/>
      <c r="M50" s="17"/>
      <c r="N50" s="33"/>
      <c r="O50" s="67">
        <f aca="true" t="shared" si="5" ref="O50:O58">IF(FIND($D50,"　秀優良可合認定")&gt;1,1,0)*$C50</f>
        <v>0</v>
      </c>
      <c r="P50" s="67"/>
      <c r="Q50" s="28" t="s">
        <v>180</v>
      </c>
      <c r="R50" s="17"/>
      <c r="S50" s="17">
        <f>IF(FIND($Q50,"　秀優良可合認定")&gt;1,2,0)*1</f>
        <v>2</v>
      </c>
      <c r="T50" s="17"/>
      <c r="U50" s="17"/>
      <c r="V50" s="17"/>
    </row>
    <row r="51" spans="1:22" ht="14.25" outlineLevel="1">
      <c r="A51" s="80" t="s">
        <v>171</v>
      </c>
      <c r="B51" s="93" t="s">
        <v>101</v>
      </c>
      <c r="C51" s="6">
        <v>1</v>
      </c>
      <c r="D51" s="28"/>
      <c r="E51" s="6"/>
      <c r="F51" s="6"/>
      <c r="G51" s="6"/>
      <c r="H51" s="6"/>
      <c r="I51" s="17"/>
      <c r="J51" s="17">
        <f t="shared" si="4"/>
        <v>0</v>
      </c>
      <c r="K51" s="17"/>
      <c r="L51" s="17"/>
      <c r="M51" s="17"/>
      <c r="N51" s="33"/>
      <c r="O51" s="67">
        <f t="shared" si="5"/>
        <v>0</v>
      </c>
      <c r="P51" s="67"/>
      <c r="Q51" s="28" t="s">
        <v>180</v>
      </c>
      <c r="R51" s="17"/>
      <c r="S51" s="17">
        <f aca="true" t="shared" si="6" ref="S51:S58">IF(FIND($Q51,"　秀優良可合認定")&gt;1,2,0)*1</f>
        <v>2</v>
      </c>
      <c r="T51" s="17"/>
      <c r="U51" s="17"/>
      <c r="V51" s="17"/>
    </row>
    <row r="52" spans="1:22" ht="14.25" outlineLevel="1">
      <c r="A52" s="80" t="s">
        <v>172</v>
      </c>
      <c r="B52" s="93" t="s">
        <v>101</v>
      </c>
      <c r="C52" s="6">
        <v>1</v>
      </c>
      <c r="D52" s="28"/>
      <c r="E52" s="6"/>
      <c r="F52" s="6"/>
      <c r="G52" s="6"/>
      <c r="H52" s="6"/>
      <c r="I52" s="17"/>
      <c r="J52" s="17">
        <f t="shared" si="4"/>
        <v>0</v>
      </c>
      <c r="K52" s="17"/>
      <c r="L52" s="17"/>
      <c r="M52" s="17"/>
      <c r="N52" s="33"/>
      <c r="O52" s="67">
        <f t="shared" si="5"/>
        <v>0</v>
      </c>
      <c r="P52" s="67"/>
      <c r="Q52" s="28" t="s">
        <v>180</v>
      </c>
      <c r="R52" s="17"/>
      <c r="S52" s="17">
        <f t="shared" si="6"/>
        <v>2</v>
      </c>
      <c r="T52" s="17"/>
      <c r="U52" s="17"/>
      <c r="V52" s="17"/>
    </row>
    <row r="53" spans="1:22" ht="14.25" outlineLevel="1">
      <c r="A53" s="80" t="s">
        <v>173</v>
      </c>
      <c r="B53" s="68" t="s">
        <v>160</v>
      </c>
      <c r="C53" s="6">
        <v>1</v>
      </c>
      <c r="D53" s="28"/>
      <c r="E53" s="27"/>
      <c r="F53" s="27"/>
      <c r="G53" s="27"/>
      <c r="H53" s="27"/>
      <c r="I53" s="17"/>
      <c r="J53" s="17">
        <f t="shared" si="4"/>
        <v>0</v>
      </c>
      <c r="K53" s="17"/>
      <c r="L53" s="17"/>
      <c r="M53" s="17"/>
      <c r="N53" s="33"/>
      <c r="O53" s="67">
        <f t="shared" si="5"/>
        <v>0</v>
      </c>
      <c r="P53" s="67"/>
      <c r="Q53" s="28" t="s">
        <v>180</v>
      </c>
      <c r="R53" s="17"/>
      <c r="S53" s="17">
        <f t="shared" si="6"/>
        <v>2</v>
      </c>
      <c r="T53" s="17"/>
      <c r="U53" s="17"/>
      <c r="V53" s="17"/>
    </row>
    <row r="54" spans="1:22" ht="14.25" outlineLevel="1">
      <c r="A54" s="80" t="s">
        <v>174</v>
      </c>
      <c r="B54" s="68" t="s">
        <v>160</v>
      </c>
      <c r="C54" s="6">
        <v>1</v>
      </c>
      <c r="D54" s="28"/>
      <c r="E54" s="27"/>
      <c r="F54" s="27"/>
      <c r="G54" s="27"/>
      <c r="H54" s="27"/>
      <c r="I54" s="17"/>
      <c r="J54" s="17">
        <f t="shared" si="4"/>
        <v>0</v>
      </c>
      <c r="K54" s="17"/>
      <c r="L54" s="17"/>
      <c r="M54" s="17"/>
      <c r="N54" s="33"/>
      <c r="O54" s="67">
        <f t="shared" si="5"/>
        <v>0</v>
      </c>
      <c r="P54" s="67"/>
      <c r="Q54" s="28" t="s">
        <v>180</v>
      </c>
      <c r="R54" s="17"/>
      <c r="S54" s="17">
        <f t="shared" si="6"/>
        <v>2</v>
      </c>
      <c r="T54" s="17"/>
      <c r="U54" s="17"/>
      <c r="V54" s="17"/>
    </row>
    <row r="55" spans="1:22" ht="14.25" outlineLevel="1">
      <c r="A55" s="80" t="s">
        <v>175</v>
      </c>
      <c r="B55" s="68" t="s">
        <v>160</v>
      </c>
      <c r="C55" s="6">
        <v>1</v>
      </c>
      <c r="D55" s="28"/>
      <c r="E55" s="27"/>
      <c r="F55" s="27"/>
      <c r="G55" s="27"/>
      <c r="H55" s="27"/>
      <c r="I55" s="17"/>
      <c r="J55" s="17">
        <f t="shared" si="4"/>
        <v>0</v>
      </c>
      <c r="K55" s="17"/>
      <c r="L55" s="17"/>
      <c r="M55" s="17"/>
      <c r="N55" s="33"/>
      <c r="O55" s="67">
        <f t="shared" si="5"/>
        <v>0</v>
      </c>
      <c r="P55" s="67"/>
      <c r="Q55" s="28" t="s">
        <v>180</v>
      </c>
      <c r="R55" s="17"/>
      <c r="S55" s="17">
        <f t="shared" si="6"/>
        <v>2</v>
      </c>
      <c r="T55" s="17"/>
      <c r="U55" s="17"/>
      <c r="V55" s="17"/>
    </row>
    <row r="56" spans="1:22" ht="14.25" outlineLevel="1">
      <c r="A56" s="99" t="s">
        <v>176</v>
      </c>
      <c r="B56" s="68" t="s">
        <v>160</v>
      </c>
      <c r="C56" s="6">
        <v>1</v>
      </c>
      <c r="D56" s="28"/>
      <c r="E56" s="27"/>
      <c r="F56" s="27"/>
      <c r="G56" s="27"/>
      <c r="H56" s="27"/>
      <c r="I56" s="17"/>
      <c r="J56" s="17">
        <f t="shared" si="4"/>
        <v>0</v>
      </c>
      <c r="K56" s="17"/>
      <c r="L56" s="17"/>
      <c r="M56" s="17"/>
      <c r="N56" s="33"/>
      <c r="O56" s="67">
        <f t="shared" si="5"/>
        <v>0</v>
      </c>
      <c r="P56" s="67"/>
      <c r="Q56" s="28" t="s">
        <v>180</v>
      </c>
      <c r="R56" s="17"/>
      <c r="S56" s="17">
        <f t="shared" si="6"/>
        <v>2</v>
      </c>
      <c r="T56" s="17"/>
      <c r="U56" s="17"/>
      <c r="V56" s="17"/>
    </row>
    <row r="57" spans="1:22" ht="14.25" outlineLevel="1">
      <c r="A57" s="5" t="s">
        <v>177</v>
      </c>
      <c r="B57" s="68" t="s">
        <v>160</v>
      </c>
      <c r="C57" s="6">
        <v>1</v>
      </c>
      <c r="D57" s="28"/>
      <c r="E57" s="27"/>
      <c r="F57" s="27"/>
      <c r="G57" s="27"/>
      <c r="H57" s="27"/>
      <c r="I57" s="17"/>
      <c r="J57" s="17">
        <f t="shared" si="4"/>
        <v>0</v>
      </c>
      <c r="K57" s="17"/>
      <c r="L57" s="17"/>
      <c r="M57" s="17"/>
      <c r="N57" s="33"/>
      <c r="O57" s="67">
        <f t="shared" si="5"/>
        <v>0</v>
      </c>
      <c r="P57" s="67"/>
      <c r="Q57" s="28" t="s">
        <v>180</v>
      </c>
      <c r="R57" s="17"/>
      <c r="S57" s="17">
        <f t="shared" si="6"/>
        <v>2</v>
      </c>
      <c r="T57" s="17"/>
      <c r="U57" s="17"/>
      <c r="V57" s="17"/>
    </row>
    <row r="58" spans="1:22" ht="14.25" outlineLevel="1">
      <c r="A58" s="5" t="s">
        <v>178</v>
      </c>
      <c r="B58" s="68" t="s">
        <v>160</v>
      </c>
      <c r="C58" s="6">
        <v>2</v>
      </c>
      <c r="D58" s="28"/>
      <c r="E58" s="27"/>
      <c r="F58" s="27"/>
      <c r="G58" s="27"/>
      <c r="H58" s="27"/>
      <c r="I58" s="17"/>
      <c r="J58" s="17">
        <f t="shared" si="4"/>
        <v>0</v>
      </c>
      <c r="K58" s="17"/>
      <c r="L58" s="17"/>
      <c r="M58" s="17"/>
      <c r="N58" s="33"/>
      <c r="O58" s="67">
        <f t="shared" si="5"/>
        <v>0</v>
      </c>
      <c r="P58" s="67"/>
      <c r="Q58" s="28" t="s">
        <v>180</v>
      </c>
      <c r="R58" s="17"/>
      <c r="S58" s="17">
        <f t="shared" si="6"/>
        <v>2</v>
      </c>
      <c r="T58" s="17"/>
      <c r="U58" s="17"/>
      <c r="V58" s="17"/>
    </row>
    <row r="59" spans="1:22" ht="14.25" outlineLevel="1">
      <c r="A59" s="34"/>
      <c r="B59" s="30"/>
      <c r="C59" s="21">
        <f>SUM(O31:O58)</f>
        <v>0</v>
      </c>
      <c r="D59" s="35"/>
      <c r="E59" s="38"/>
      <c r="F59" s="38"/>
      <c r="G59" s="38"/>
      <c r="H59" s="39" t="s">
        <v>70</v>
      </c>
      <c r="I59" s="17">
        <f>SUM(I31:I58)</f>
        <v>0</v>
      </c>
      <c r="J59" s="17">
        <f>SUM(J31:J58)</f>
        <v>0</v>
      </c>
      <c r="K59" s="17">
        <f>SUM(K31:K58)</f>
        <v>0</v>
      </c>
      <c r="L59" s="17">
        <f>SUM(L31:L58)</f>
        <v>0</v>
      </c>
      <c r="M59" s="17">
        <f>SUM(M31:M58)</f>
        <v>0</v>
      </c>
      <c r="N59" s="33"/>
      <c r="O59" s="67"/>
      <c r="P59" s="67">
        <f>SUM(P31:P58)</f>
        <v>0</v>
      </c>
      <c r="Q59" s="39" t="s">
        <v>70</v>
      </c>
      <c r="R59" s="17">
        <f>SUM(R31:R58)</f>
        <v>4</v>
      </c>
      <c r="S59" s="17">
        <f>SUM(S31:S58)</f>
        <v>50</v>
      </c>
      <c r="T59" s="17">
        <f>SUM(T31:T58)</f>
        <v>0</v>
      </c>
      <c r="U59" s="17">
        <f>SUM(U31:U58)</f>
        <v>2</v>
      </c>
      <c r="V59" s="17">
        <f>SUM(V31:V58)</f>
        <v>0</v>
      </c>
    </row>
    <row r="60" spans="1:17" ht="14.25" outlineLevel="1">
      <c r="A60" s="34"/>
      <c r="B60" s="30"/>
      <c r="C60" s="38"/>
      <c r="D60" s="35"/>
      <c r="E60" s="38"/>
      <c r="F60" s="38"/>
      <c r="G60" s="38"/>
      <c r="H60" s="105" t="s">
        <v>187</v>
      </c>
      <c r="I60" s="17">
        <f>I59/R59</f>
        <v>0</v>
      </c>
      <c r="J60" s="17">
        <f>J59/S59</f>
        <v>0</v>
      </c>
      <c r="K60" s="17" t="e">
        <f>K59/T59</f>
        <v>#DIV/0!</v>
      </c>
      <c r="L60" s="17">
        <f>L59/U59</f>
        <v>0</v>
      </c>
      <c r="M60" s="17" t="e">
        <f>M59/V59</f>
        <v>#DIV/0!</v>
      </c>
      <c r="N60" s="33"/>
      <c r="O60" s="33"/>
      <c r="Q60" s="48"/>
    </row>
    <row r="61" spans="1:18" ht="16.5" customHeight="1" outlineLevel="1">
      <c r="A61" s="2"/>
      <c r="H61" s="107" t="s">
        <v>184</v>
      </c>
      <c r="I61" s="104">
        <f>R59/R59</f>
        <v>1</v>
      </c>
      <c r="J61" s="104">
        <f>S59/S59</f>
        <v>1</v>
      </c>
      <c r="K61" s="104" t="e">
        <f>T59/T59</f>
        <v>#DIV/0!</v>
      </c>
      <c r="L61" s="104">
        <f>U59/U59</f>
        <v>1</v>
      </c>
      <c r="M61" s="104" t="e">
        <f>V59/V59</f>
        <v>#DIV/0!</v>
      </c>
      <c r="N61" s="106"/>
      <c r="O61" s="106"/>
      <c r="Q61" s="67"/>
      <c r="R61" s="67"/>
    </row>
    <row r="62" spans="1:22" ht="30" customHeight="1" outlineLevel="1">
      <c r="A62" s="123" t="s">
        <v>134</v>
      </c>
      <c r="B62" s="128" t="s">
        <v>60</v>
      </c>
      <c r="C62" s="24"/>
      <c r="D62" s="25" t="s">
        <v>1</v>
      </c>
      <c r="E62" s="25" t="s">
        <v>2</v>
      </c>
      <c r="F62" s="25" t="s">
        <v>4</v>
      </c>
      <c r="G62" s="25" t="s">
        <v>5</v>
      </c>
      <c r="H62" s="25" t="s">
        <v>7</v>
      </c>
      <c r="I62" s="121" t="s">
        <v>62</v>
      </c>
      <c r="J62" s="122"/>
      <c r="K62" s="122"/>
      <c r="L62" s="122"/>
      <c r="M62" s="122"/>
      <c r="N62" s="116"/>
      <c r="O62" s="116"/>
      <c r="Q62" s="108" t="s">
        <v>184</v>
      </c>
      <c r="R62" s="121" t="s">
        <v>185</v>
      </c>
      <c r="S62" s="122"/>
      <c r="T62" s="122"/>
      <c r="U62" s="122"/>
      <c r="V62" s="122"/>
    </row>
    <row r="63" spans="1:22" ht="36" outlineLevel="1">
      <c r="A63" s="124"/>
      <c r="B63" s="124"/>
      <c r="C63" s="20" t="s">
        <v>0</v>
      </c>
      <c r="D63" s="20" t="s">
        <v>61</v>
      </c>
      <c r="E63" s="20" t="s">
        <v>3</v>
      </c>
      <c r="F63" s="20" t="s">
        <v>77</v>
      </c>
      <c r="G63" s="20" t="s">
        <v>6</v>
      </c>
      <c r="H63" s="20" t="s">
        <v>8</v>
      </c>
      <c r="I63" s="19" t="s">
        <v>63</v>
      </c>
      <c r="J63" s="19" t="s">
        <v>64</v>
      </c>
      <c r="K63" s="19" t="s">
        <v>65</v>
      </c>
      <c r="L63" s="19" t="s">
        <v>66</v>
      </c>
      <c r="M63" s="19" t="s">
        <v>67</v>
      </c>
      <c r="N63" s="100"/>
      <c r="O63" s="100"/>
      <c r="Q63" s="108" t="s">
        <v>61</v>
      </c>
      <c r="R63" s="19" t="s">
        <v>63</v>
      </c>
      <c r="S63" s="19" t="s">
        <v>64</v>
      </c>
      <c r="T63" s="19" t="s">
        <v>65</v>
      </c>
      <c r="U63" s="19" t="s">
        <v>66</v>
      </c>
      <c r="V63" s="19" t="s">
        <v>67</v>
      </c>
    </row>
    <row r="64" spans="1:22" ht="14.25" outlineLevel="1">
      <c r="A64" s="52" t="s">
        <v>71</v>
      </c>
      <c r="B64" s="75"/>
      <c r="C64" s="13"/>
      <c r="D64" s="13"/>
      <c r="E64" s="13"/>
      <c r="F64" s="13"/>
      <c r="G64" s="13"/>
      <c r="H64" s="13"/>
      <c r="I64" s="17"/>
      <c r="J64" s="17"/>
      <c r="K64" s="17"/>
      <c r="L64" s="17"/>
      <c r="M64" s="17"/>
      <c r="O64" s="67"/>
      <c r="P64" s="67">
        <f>IF(SUM(O65:O74)&gt;3,1000,0)</f>
        <v>0</v>
      </c>
      <c r="Q64" s="21"/>
      <c r="R64" s="17"/>
      <c r="S64" s="17"/>
      <c r="T64" s="17"/>
      <c r="U64" s="17"/>
      <c r="V64" s="17"/>
    </row>
    <row r="65" spans="1:22" ht="14.25" outlineLevel="1">
      <c r="A65" s="41"/>
      <c r="B65" s="4" t="s">
        <v>74</v>
      </c>
      <c r="C65" s="6">
        <v>2</v>
      </c>
      <c r="D65" s="28"/>
      <c r="E65" s="27"/>
      <c r="F65" s="27"/>
      <c r="G65" s="27"/>
      <c r="H65" s="27"/>
      <c r="I65" s="17">
        <f aca="true" t="shared" si="7" ref="I65:I74">IF(FIND($D65,"　秀優良可合認定")&gt;1,2,0)*1</f>
        <v>0</v>
      </c>
      <c r="J65" s="17"/>
      <c r="K65" s="17"/>
      <c r="L65" s="17"/>
      <c r="M65" s="17"/>
      <c r="N65" s="87">
        <f>O65</f>
        <v>0</v>
      </c>
      <c r="O65" s="67">
        <f aca="true" t="shared" si="8" ref="O65:O74">IF(FIND($D65,"　秀優良可合認定")&gt;1,1,0)*$C65</f>
        <v>0</v>
      </c>
      <c r="P65" s="67"/>
      <c r="Q65" s="28" t="s">
        <v>180</v>
      </c>
      <c r="R65" s="17">
        <f>IF(FIND($Q65,"　秀優良可合認定")&gt;1,2,0)*1</f>
        <v>2</v>
      </c>
      <c r="S65" s="17"/>
      <c r="T65" s="17"/>
      <c r="U65" s="17"/>
      <c r="V65" s="17"/>
    </row>
    <row r="66" spans="1:22" ht="14.25" outlineLevel="1">
      <c r="A66" s="41"/>
      <c r="B66" s="4" t="s">
        <v>74</v>
      </c>
      <c r="C66" s="6">
        <v>2</v>
      </c>
      <c r="D66" s="28"/>
      <c r="E66" s="27"/>
      <c r="F66" s="27"/>
      <c r="G66" s="27"/>
      <c r="H66" s="27"/>
      <c r="I66" s="17">
        <f t="shared" si="7"/>
        <v>0</v>
      </c>
      <c r="J66" s="17"/>
      <c r="K66" s="17"/>
      <c r="L66" s="17"/>
      <c r="M66" s="17"/>
      <c r="N66" s="87">
        <f aca="true" t="shared" si="9" ref="N66:N74">O66</f>
        <v>0</v>
      </c>
      <c r="O66" s="67">
        <f t="shared" si="8"/>
        <v>0</v>
      </c>
      <c r="P66" s="67"/>
      <c r="Q66" s="28" t="s">
        <v>180</v>
      </c>
      <c r="R66" s="17">
        <f aca="true" t="shared" si="10" ref="R66:R85">IF(FIND($Q66,"　秀優良可合認定")&gt;1,2,0)*1</f>
        <v>2</v>
      </c>
      <c r="S66" s="17"/>
      <c r="T66" s="17"/>
      <c r="U66" s="17"/>
      <c r="V66" s="17"/>
    </row>
    <row r="67" spans="1:22" ht="14.25" outlineLevel="1">
      <c r="A67" s="41"/>
      <c r="B67" s="4" t="s">
        <v>74</v>
      </c>
      <c r="C67" s="6">
        <v>2</v>
      </c>
      <c r="D67" s="28"/>
      <c r="E67" s="27"/>
      <c r="F67" s="27"/>
      <c r="G67" s="27"/>
      <c r="H67" s="27"/>
      <c r="I67" s="17">
        <f t="shared" si="7"/>
        <v>0</v>
      </c>
      <c r="J67" s="17"/>
      <c r="K67" s="17"/>
      <c r="L67" s="17"/>
      <c r="M67" s="17"/>
      <c r="N67" s="87">
        <f t="shared" si="9"/>
        <v>0</v>
      </c>
      <c r="O67" s="67">
        <f t="shared" si="8"/>
        <v>0</v>
      </c>
      <c r="P67" s="67"/>
      <c r="Q67" s="28" t="s">
        <v>180</v>
      </c>
      <c r="R67" s="17">
        <f t="shared" si="10"/>
        <v>2</v>
      </c>
      <c r="S67" s="17"/>
      <c r="T67" s="17"/>
      <c r="U67" s="17"/>
      <c r="V67" s="17"/>
    </row>
    <row r="68" spans="1:22" ht="14.25" outlineLevel="1">
      <c r="A68" s="41"/>
      <c r="B68" s="4" t="s">
        <v>74</v>
      </c>
      <c r="C68" s="6">
        <v>2</v>
      </c>
      <c r="D68" s="28"/>
      <c r="E68" s="27"/>
      <c r="F68" s="27"/>
      <c r="G68" s="27"/>
      <c r="H68" s="27"/>
      <c r="I68" s="17">
        <f t="shared" si="7"/>
        <v>0</v>
      </c>
      <c r="J68" s="17"/>
      <c r="K68" s="17"/>
      <c r="L68" s="17"/>
      <c r="M68" s="17"/>
      <c r="N68" s="87">
        <f t="shared" si="9"/>
        <v>0</v>
      </c>
      <c r="O68" s="67">
        <f t="shared" si="8"/>
        <v>0</v>
      </c>
      <c r="P68" s="67"/>
      <c r="Q68" s="28" t="s">
        <v>180</v>
      </c>
      <c r="R68" s="17">
        <f t="shared" si="10"/>
        <v>2</v>
      </c>
      <c r="S68" s="17"/>
      <c r="T68" s="17"/>
      <c r="U68" s="17"/>
      <c r="V68" s="17"/>
    </row>
    <row r="69" spans="1:22" ht="14.25" outlineLevel="1">
      <c r="A69" s="41"/>
      <c r="B69" s="4" t="s">
        <v>74</v>
      </c>
      <c r="C69" s="6">
        <v>2</v>
      </c>
      <c r="D69" s="28"/>
      <c r="E69" s="27"/>
      <c r="F69" s="27"/>
      <c r="G69" s="27"/>
      <c r="H69" s="27"/>
      <c r="I69" s="17">
        <f t="shared" si="7"/>
        <v>0</v>
      </c>
      <c r="J69" s="17"/>
      <c r="K69" s="17"/>
      <c r="L69" s="17"/>
      <c r="M69" s="17"/>
      <c r="N69" s="87">
        <f t="shared" si="9"/>
        <v>0</v>
      </c>
      <c r="O69" s="67">
        <f t="shared" si="8"/>
        <v>0</v>
      </c>
      <c r="P69" s="67"/>
      <c r="Q69" s="28" t="s">
        <v>180</v>
      </c>
      <c r="R69" s="17">
        <f t="shared" si="10"/>
        <v>2</v>
      </c>
      <c r="S69" s="17"/>
      <c r="T69" s="17"/>
      <c r="U69" s="17"/>
      <c r="V69" s="17"/>
    </row>
    <row r="70" spans="1:22" ht="14.25" outlineLevel="1">
      <c r="A70" s="41"/>
      <c r="B70" s="4" t="s">
        <v>74</v>
      </c>
      <c r="C70" s="6">
        <v>2</v>
      </c>
      <c r="D70" s="28"/>
      <c r="E70" s="27"/>
      <c r="F70" s="27"/>
      <c r="G70" s="27"/>
      <c r="H70" s="27"/>
      <c r="I70" s="17">
        <f t="shared" si="7"/>
        <v>0</v>
      </c>
      <c r="J70" s="17"/>
      <c r="K70" s="17"/>
      <c r="L70" s="17"/>
      <c r="M70" s="17"/>
      <c r="N70" s="87">
        <f t="shared" si="9"/>
        <v>0</v>
      </c>
      <c r="O70" s="67">
        <f t="shared" si="8"/>
        <v>0</v>
      </c>
      <c r="P70" s="67"/>
      <c r="Q70" s="28" t="s">
        <v>180</v>
      </c>
      <c r="R70" s="17">
        <f t="shared" si="10"/>
        <v>2</v>
      </c>
      <c r="S70" s="17"/>
      <c r="T70" s="17"/>
      <c r="U70" s="17"/>
      <c r="V70" s="17"/>
    </row>
    <row r="71" spans="1:22" ht="14.25" outlineLevel="1">
      <c r="A71" s="41"/>
      <c r="B71" s="4" t="s">
        <v>74</v>
      </c>
      <c r="C71" s="6">
        <v>2</v>
      </c>
      <c r="D71" s="28"/>
      <c r="E71" s="6"/>
      <c r="F71" s="6"/>
      <c r="G71" s="6"/>
      <c r="H71" s="6"/>
      <c r="I71" s="17">
        <f t="shared" si="7"/>
        <v>0</v>
      </c>
      <c r="J71" s="17"/>
      <c r="K71" s="17"/>
      <c r="L71" s="17"/>
      <c r="M71" s="17"/>
      <c r="N71" s="87">
        <f t="shared" si="9"/>
        <v>0</v>
      </c>
      <c r="O71" s="67">
        <f t="shared" si="8"/>
        <v>0</v>
      </c>
      <c r="P71" s="67"/>
      <c r="Q71" s="28" t="s">
        <v>180</v>
      </c>
      <c r="R71" s="17">
        <f t="shared" si="10"/>
        <v>2</v>
      </c>
      <c r="S71" s="17"/>
      <c r="T71" s="17"/>
      <c r="U71" s="17"/>
      <c r="V71" s="17"/>
    </row>
    <row r="72" spans="1:22" ht="14.25" outlineLevel="1">
      <c r="A72" s="41"/>
      <c r="B72" s="4" t="s">
        <v>74</v>
      </c>
      <c r="C72" s="6">
        <v>2</v>
      </c>
      <c r="D72" s="28"/>
      <c r="E72" s="6"/>
      <c r="F72" s="6"/>
      <c r="G72" s="6"/>
      <c r="H72" s="6"/>
      <c r="I72" s="17">
        <f t="shared" si="7"/>
        <v>0</v>
      </c>
      <c r="J72" s="17"/>
      <c r="K72" s="17"/>
      <c r="L72" s="17"/>
      <c r="M72" s="17"/>
      <c r="N72" s="87">
        <f t="shared" si="9"/>
        <v>0</v>
      </c>
      <c r="O72" s="67">
        <f t="shared" si="8"/>
        <v>0</v>
      </c>
      <c r="P72" s="67"/>
      <c r="Q72" s="28" t="s">
        <v>180</v>
      </c>
      <c r="R72" s="17">
        <f t="shared" si="10"/>
        <v>2</v>
      </c>
      <c r="S72" s="17"/>
      <c r="T72" s="17"/>
      <c r="U72" s="17"/>
      <c r="V72" s="17"/>
    </row>
    <row r="73" spans="1:22" ht="14.25" outlineLevel="1">
      <c r="A73" s="41"/>
      <c r="B73" s="4" t="s">
        <v>74</v>
      </c>
      <c r="C73" s="6">
        <v>2</v>
      </c>
      <c r="D73" s="28"/>
      <c r="E73" s="6"/>
      <c r="F73" s="6"/>
      <c r="G73" s="6"/>
      <c r="H73" s="6"/>
      <c r="I73" s="17">
        <f t="shared" si="7"/>
        <v>0</v>
      </c>
      <c r="J73" s="17"/>
      <c r="K73" s="17"/>
      <c r="L73" s="17"/>
      <c r="M73" s="17"/>
      <c r="N73" s="87">
        <f t="shared" si="9"/>
        <v>0</v>
      </c>
      <c r="O73" s="67">
        <f t="shared" si="8"/>
        <v>0</v>
      </c>
      <c r="P73" s="67"/>
      <c r="Q73" s="28" t="s">
        <v>180</v>
      </c>
      <c r="R73" s="17">
        <f t="shared" si="10"/>
        <v>2</v>
      </c>
      <c r="S73" s="17"/>
      <c r="T73" s="17"/>
      <c r="U73" s="17"/>
      <c r="V73" s="17"/>
    </row>
    <row r="74" spans="1:22" ht="14.25" outlineLevel="1">
      <c r="A74" s="9"/>
      <c r="B74" s="4" t="s">
        <v>74</v>
      </c>
      <c r="C74" s="6">
        <v>2</v>
      </c>
      <c r="D74" s="28"/>
      <c r="E74" s="6"/>
      <c r="F74" s="6"/>
      <c r="G74" s="6"/>
      <c r="H74" s="6"/>
      <c r="I74" s="17">
        <f t="shared" si="7"/>
        <v>0</v>
      </c>
      <c r="J74" s="17"/>
      <c r="K74" s="17"/>
      <c r="L74" s="17"/>
      <c r="M74" s="17"/>
      <c r="N74" s="87">
        <f t="shared" si="9"/>
        <v>0</v>
      </c>
      <c r="O74" s="67">
        <f t="shared" si="8"/>
        <v>0</v>
      </c>
      <c r="P74" s="67"/>
      <c r="Q74" s="28" t="s">
        <v>180</v>
      </c>
      <c r="R74" s="17">
        <f t="shared" si="10"/>
        <v>2</v>
      </c>
      <c r="S74" s="17"/>
      <c r="T74" s="17"/>
      <c r="U74" s="17"/>
      <c r="V74" s="17"/>
    </row>
    <row r="75" spans="1:22" ht="14.25" outlineLevel="1">
      <c r="A75" s="53" t="s">
        <v>72</v>
      </c>
      <c r="B75" s="76"/>
      <c r="C75" s="6"/>
      <c r="D75" s="28"/>
      <c r="E75" s="6"/>
      <c r="F75" s="6"/>
      <c r="G75" s="6"/>
      <c r="H75" s="6"/>
      <c r="I75" s="17"/>
      <c r="J75" s="17"/>
      <c r="K75" s="17"/>
      <c r="L75" s="17"/>
      <c r="M75" s="17"/>
      <c r="O75" s="67"/>
      <c r="P75" s="67">
        <f>IF(SUM(O76:O85)&gt;3,1000,0)</f>
        <v>0</v>
      </c>
      <c r="Q75" s="28"/>
      <c r="R75" s="17"/>
      <c r="S75" s="17"/>
      <c r="T75" s="17"/>
      <c r="U75" s="17"/>
      <c r="V75" s="17"/>
    </row>
    <row r="76" spans="1:22" ht="14.25" outlineLevel="1">
      <c r="A76" s="40"/>
      <c r="B76" s="23" t="s">
        <v>74</v>
      </c>
      <c r="C76" s="13">
        <v>2</v>
      </c>
      <c r="D76" s="28"/>
      <c r="E76" s="27"/>
      <c r="F76" s="27"/>
      <c r="G76" s="27"/>
      <c r="H76" s="27"/>
      <c r="I76" s="17">
        <f aca="true" t="shared" si="11" ref="I76:I85">IF(FIND($D76,"　秀優良可合認定")&gt;1,2,0)*1</f>
        <v>0</v>
      </c>
      <c r="J76" s="17"/>
      <c r="K76" s="17"/>
      <c r="L76" s="17"/>
      <c r="M76" s="17"/>
      <c r="N76" s="87">
        <f>O76</f>
        <v>0</v>
      </c>
      <c r="O76" s="67">
        <f aca="true" t="shared" si="12" ref="O76:O85">IF(FIND($D76,"　秀優良可合認定")&gt;1,1,0)*$C76</f>
        <v>0</v>
      </c>
      <c r="P76" s="67"/>
      <c r="Q76" s="28" t="s">
        <v>180</v>
      </c>
      <c r="R76" s="17">
        <f t="shared" si="10"/>
        <v>2</v>
      </c>
      <c r="S76" s="17"/>
      <c r="T76" s="17"/>
      <c r="U76" s="17"/>
      <c r="V76" s="17"/>
    </row>
    <row r="77" spans="1:22" ht="14.25" outlineLevel="1">
      <c r="A77" s="40"/>
      <c r="B77" s="23" t="s">
        <v>74</v>
      </c>
      <c r="C77" s="13">
        <v>2</v>
      </c>
      <c r="D77" s="28"/>
      <c r="E77" s="27"/>
      <c r="F77" s="27"/>
      <c r="G77" s="27"/>
      <c r="H77" s="27"/>
      <c r="I77" s="17">
        <f t="shared" si="11"/>
        <v>0</v>
      </c>
      <c r="J77" s="17"/>
      <c r="K77" s="17"/>
      <c r="L77" s="17"/>
      <c r="M77" s="17"/>
      <c r="N77" s="87">
        <f aca="true" t="shared" si="13" ref="N77:N85">O77</f>
        <v>0</v>
      </c>
      <c r="O77" s="67">
        <f t="shared" si="12"/>
        <v>0</v>
      </c>
      <c r="P77" s="67"/>
      <c r="Q77" s="28" t="s">
        <v>180</v>
      </c>
      <c r="R77" s="17">
        <f t="shared" si="10"/>
        <v>2</v>
      </c>
      <c r="S77" s="17"/>
      <c r="T77" s="17"/>
      <c r="U77" s="17"/>
      <c r="V77" s="17"/>
    </row>
    <row r="78" spans="1:22" ht="14.25" outlineLevel="1">
      <c r="A78" s="40"/>
      <c r="B78" s="23" t="s">
        <v>74</v>
      </c>
      <c r="C78" s="13">
        <v>2</v>
      </c>
      <c r="D78" s="28"/>
      <c r="E78" s="27"/>
      <c r="F78" s="27"/>
      <c r="G78" s="27"/>
      <c r="H78" s="27"/>
      <c r="I78" s="17">
        <f t="shared" si="11"/>
        <v>0</v>
      </c>
      <c r="J78" s="17"/>
      <c r="K78" s="17"/>
      <c r="L78" s="17"/>
      <c r="M78" s="17"/>
      <c r="N78" s="87">
        <f t="shared" si="13"/>
        <v>0</v>
      </c>
      <c r="O78" s="67">
        <f t="shared" si="12"/>
        <v>0</v>
      </c>
      <c r="P78" s="67"/>
      <c r="Q78" s="28" t="s">
        <v>180</v>
      </c>
      <c r="R78" s="17">
        <f t="shared" si="10"/>
        <v>2</v>
      </c>
      <c r="S78" s="17"/>
      <c r="T78" s="17"/>
      <c r="U78" s="17"/>
      <c r="V78" s="17"/>
    </row>
    <row r="79" spans="1:22" ht="14.25" outlineLevel="1">
      <c r="A79" s="40"/>
      <c r="B79" s="23" t="s">
        <v>74</v>
      </c>
      <c r="C79" s="13">
        <v>2</v>
      </c>
      <c r="D79" s="28"/>
      <c r="E79" s="27"/>
      <c r="F79" s="27"/>
      <c r="G79" s="27"/>
      <c r="H79" s="27"/>
      <c r="I79" s="17">
        <f t="shared" si="11"/>
        <v>0</v>
      </c>
      <c r="J79" s="17"/>
      <c r="K79" s="17"/>
      <c r="L79" s="17"/>
      <c r="M79" s="17"/>
      <c r="N79" s="87">
        <f t="shared" si="13"/>
        <v>0</v>
      </c>
      <c r="O79" s="67">
        <f t="shared" si="12"/>
        <v>0</v>
      </c>
      <c r="P79" s="67"/>
      <c r="Q79" s="28" t="s">
        <v>180</v>
      </c>
      <c r="R79" s="17">
        <f t="shared" si="10"/>
        <v>2</v>
      </c>
      <c r="S79" s="17"/>
      <c r="T79" s="17"/>
      <c r="U79" s="17"/>
      <c r="V79" s="17"/>
    </row>
    <row r="80" spans="1:22" ht="14.25" outlineLevel="1">
      <c r="A80" s="40"/>
      <c r="B80" s="23" t="s">
        <v>74</v>
      </c>
      <c r="C80" s="13">
        <v>2</v>
      </c>
      <c r="D80" s="28"/>
      <c r="E80" s="27"/>
      <c r="F80" s="27"/>
      <c r="G80" s="27"/>
      <c r="H80" s="27"/>
      <c r="I80" s="17">
        <f t="shared" si="11"/>
        <v>0</v>
      </c>
      <c r="J80" s="17"/>
      <c r="K80" s="17"/>
      <c r="L80" s="17"/>
      <c r="M80" s="17"/>
      <c r="N80" s="87">
        <f t="shared" si="13"/>
        <v>0</v>
      </c>
      <c r="O80" s="67">
        <f t="shared" si="12"/>
        <v>0</v>
      </c>
      <c r="P80" s="67"/>
      <c r="Q80" s="28" t="s">
        <v>180</v>
      </c>
      <c r="R80" s="17">
        <f t="shared" si="10"/>
        <v>2</v>
      </c>
      <c r="S80" s="17"/>
      <c r="T80" s="17"/>
      <c r="U80" s="17"/>
      <c r="V80" s="17"/>
    </row>
    <row r="81" spans="1:22" ht="14.25" outlineLevel="1">
      <c r="A81" s="40"/>
      <c r="B81" s="23" t="s">
        <v>74</v>
      </c>
      <c r="C81" s="13">
        <v>2</v>
      </c>
      <c r="D81" s="28"/>
      <c r="E81" s="27"/>
      <c r="F81" s="27"/>
      <c r="G81" s="27"/>
      <c r="H81" s="27"/>
      <c r="I81" s="17">
        <f t="shared" si="11"/>
        <v>0</v>
      </c>
      <c r="J81" s="17"/>
      <c r="K81" s="17"/>
      <c r="L81" s="17"/>
      <c r="M81" s="17"/>
      <c r="N81" s="87">
        <f t="shared" si="13"/>
        <v>0</v>
      </c>
      <c r="O81" s="67">
        <f t="shared" si="12"/>
        <v>0</v>
      </c>
      <c r="P81" s="67"/>
      <c r="Q81" s="28" t="s">
        <v>180</v>
      </c>
      <c r="R81" s="17">
        <f t="shared" si="10"/>
        <v>2</v>
      </c>
      <c r="S81" s="17"/>
      <c r="T81" s="17"/>
      <c r="U81" s="17"/>
      <c r="V81" s="17"/>
    </row>
    <row r="82" spans="1:22" ht="14.25" outlineLevel="1">
      <c r="A82" s="40"/>
      <c r="B82" s="4" t="s">
        <v>74</v>
      </c>
      <c r="C82" s="6">
        <v>2</v>
      </c>
      <c r="D82" s="28"/>
      <c r="E82" s="6"/>
      <c r="F82" s="6"/>
      <c r="G82" s="6"/>
      <c r="H82" s="6"/>
      <c r="I82" s="17">
        <f t="shared" si="11"/>
        <v>0</v>
      </c>
      <c r="J82" s="17"/>
      <c r="K82" s="17"/>
      <c r="L82" s="17"/>
      <c r="M82" s="17"/>
      <c r="N82" s="87">
        <f t="shared" si="13"/>
        <v>0</v>
      </c>
      <c r="O82" s="67">
        <f t="shared" si="12"/>
        <v>0</v>
      </c>
      <c r="P82" s="67"/>
      <c r="Q82" s="28" t="s">
        <v>180</v>
      </c>
      <c r="R82" s="17">
        <f t="shared" si="10"/>
        <v>2</v>
      </c>
      <c r="S82" s="17"/>
      <c r="T82" s="17"/>
      <c r="U82" s="17"/>
      <c r="V82" s="17"/>
    </row>
    <row r="83" spans="1:22" ht="14.25" outlineLevel="1">
      <c r="A83" s="40"/>
      <c r="B83" s="4" t="s">
        <v>74</v>
      </c>
      <c r="C83" s="6">
        <v>2</v>
      </c>
      <c r="D83" s="28"/>
      <c r="E83" s="6"/>
      <c r="F83" s="6"/>
      <c r="G83" s="6"/>
      <c r="H83" s="6"/>
      <c r="I83" s="17">
        <f t="shared" si="11"/>
        <v>0</v>
      </c>
      <c r="J83" s="17"/>
      <c r="K83" s="17"/>
      <c r="L83" s="17"/>
      <c r="M83" s="17"/>
      <c r="N83" s="87">
        <f t="shared" si="13"/>
        <v>0</v>
      </c>
      <c r="O83" s="67">
        <f t="shared" si="12"/>
        <v>0</v>
      </c>
      <c r="P83" s="67"/>
      <c r="Q83" s="28" t="s">
        <v>180</v>
      </c>
      <c r="R83" s="17">
        <f t="shared" si="10"/>
        <v>2</v>
      </c>
      <c r="S83" s="17"/>
      <c r="T83" s="17"/>
      <c r="U83" s="17"/>
      <c r="V83" s="17"/>
    </row>
    <row r="84" spans="1:22" ht="14.25" outlineLevel="1">
      <c r="A84" s="40"/>
      <c r="B84" s="4" t="s">
        <v>74</v>
      </c>
      <c r="C84" s="6">
        <v>2</v>
      </c>
      <c r="D84" s="28"/>
      <c r="E84" s="6"/>
      <c r="F84" s="6"/>
      <c r="G84" s="6"/>
      <c r="H84" s="6"/>
      <c r="I84" s="17">
        <f t="shared" si="11"/>
        <v>0</v>
      </c>
      <c r="J84" s="17"/>
      <c r="K84" s="17"/>
      <c r="L84" s="17"/>
      <c r="M84" s="17"/>
      <c r="N84" s="87">
        <f t="shared" si="13"/>
        <v>0</v>
      </c>
      <c r="O84" s="67">
        <f t="shared" si="12"/>
        <v>0</v>
      </c>
      <c r="P84" s="67"/>
      <c r="Q84" s="28" t="s">
        <v>180</v>
      </c>
      <c r="R84" s="17">
        <f t="shared" si="10"/>
        <v>2</v>
      </c>
      <c r="S84" s="17"/>
      <c r="T84" s="17"/>
      <c r="U84" s="17"/>
      <c r="V84" s="17"/>
    </row>
    <row r="85" spans="1:22" ht="14.25" outlineLevel="1">
      <c r="A85" s="41"/>
      <c r="B85" s="4" t="s">
        <v>74</v>
      </c>
      <c r="C85" s="6">
        <v>2</v>
      </c>
      <c r="D85" s="28"/>
      <c r="E85" s="6"/>
      <c r="F85" s="6"/>
      <c r="G85" s="6"/>
      <c r="H85" s="6"/>
      <c r="I85" s="17">
        <f t="shared" si="11"/>
        <v>0</v>
      </c>
      <c r="J85" s="17"/>
      <c r="K85" s="17"/>
      <c r="L85" s="17"/>
      <c r="M85" s="17"/>
      <c r="N85" s="87">
        <f t="shared" si="13"/>
        <v>0</v>
      </c>
      <c r="O85" s="67">
        <f t="shared" si="12"/>
        <v>0</v>
      </c>
      <c r="P85" s="67"/>
      <c r="Q85" s="28" t="s">
        <v>180</v>
      </c>
      <c r="R85" s="17">
        <f t="shared" si="10"/>
        <v>2</v>
      </c>
      <c r="S85" s="17"/>
      <c r="T85" s="17"/>
      <c r="U85" s="17"/>
      <c r="V85" s="17"/>
    </row>
    <row r="86" spans="1:22" ht="14.25" outlineLevel="1">
      <c r="A86" s="53" t="s">
        <v>73</v>
      </c>
      <c r="B86" s="69" t="s">
        <v>131</v>
      </c>
      <c r="C86" s="6"/>
      <c r="D86" s="6"/>
      <c r="E86" s="6"/>
      <c r="F86" s="6"/>
      <c r="G86" s="6"/>
      <c r="H86" s="6"/>
      <c r="I86" s="17"/>
      <c r="J86" s="17"/>
      <c r="K86" s="17"/>
      <c r="L86" s="17"/>
      <c r="M86" s="17"/>
      <c r="O86" s="67"/>
      <c r="P86" s="67"/>
      <c r="Q86" s="28"/>
      <c r="R86" s="17"/>
      <c r="S86" s="17"/>
      <c r="T86" s="17"/>
      <c r="U86" s="17"/>
      <c r="V86" s="17"/>
    </row>
    <row r="87" spans="1:22" ht="14.25" outlineLevel="1">
      <c r="A87" s="41"/>
      <c r="B87" s="4" t="s">
        <v>59</v>
      </c>
      <c r="C87" s="6">
        <v>2</v>
      </c>
      <c r="D87" s="28"/>
      <c r="E87" s="6"/>
      <c r="F87" s="6"/>
      <c r="G87" s="6"/>
      <c r="H87" s="6"/>
      <c r="I87" s="17">
        <f aca="true" t="shared" si="14" ref="I87:I92">IF(FIND($D87,"　秀優良可合認定")&gt;1,2,0)*1</f>
        <v>0</v>
      </c>
      <c r="J87" s="17"/>
      <c r="K87" s="17"/>
      <c r="L87" s="17"/>
      <c r="M87" s="17"/>
      <c r="O87" s="67">
        <f aca="true" t="shared" si="15" ref="O87:O92">IF(FIND($D87,"　秀優良可合認定")&gt;1,1,0)*$C87</f>
        <v>0</v>
      </c>
      <c r="P87" s="67"/>
      <c r="Q87" s="28" t="s">
        <v>180</v>
      </c>
      <c r="R87" s="17">
        <f aca="true" t="shared" si="16" ref="R87:R92">IF(FIND($Q87,"　秀優良可合認定")&gt;1,2,0)*1</f>
        <v>2</v>
      </c>
      <c r="S87" s="17"/>
      <c r="T87" s="17"/>
      <c r="U87" s="17"/>
      <c r="V87" s="17"/>
    </row>
    <row r="88" spans="1:22" ht="14.25" outlineLevel="1">
      <c r="A88" s="41"/>
      <c r="B88" s="4" t="s">
        <v>59</v>
      </c>
      <c r="C88" s="6">
        <v>2</v>
      </c>
      <c r="D88" s="28"/>
      <c r="E88" s="6"/>
      <c r="F88" s="6"/>
      <c r="G88" s="6"/>
      <c r="H88" s="6"/>
      <c r="I88" s="17">
        <f t="shared" si="14"/>
        <v>0</v>
      </c>
      <c r="J88" s="17"/>
      <c r="K88" s="17"/>
      <c r="L88" s="17"/>
      <c r="M88" s="17"/>
      <c r="O88" s="67">
        <f t="shared" si="15"/>
        <v>0</v>
      </c>
      <c r="P88" s="67"/>
      <c r="Q88" s="28" t="s">
        <v>180</v>
      </c>
      <c r="R88" s="17">
        <f t="shared" si="16"/>
        <v>2</v>
      </c>
      <c r="S88" s="17"/>
      <c r="T88" s="17"/>
      <c r="U88" s="17"/>
      <c r="V88" s="17"/>
    </row>
    <row r="89" spans="1:22" ht="14.25" outlineLevel="1">
      <c r="A89" s="41"/>
      <c r="B89" s="4" t="s">
        <v>59</v>
      </c>
      <c r="C89" s="6">
        <v>2</v>
      </c>
      <c r="D89" s="28"/>
      <c r="E89" s="6"/>
      <c r="F89" s="6"/>
      <c r="G89" s="6"/>
      <c r="H89" s="6"/>
      <c r="I89" s="17">
        <f t="shared" si="14"/>
        <v>0</v>
      </c>
      <c r="J89" s="17"/>
      <c r="K89" s="17"/>
      <c r="L89" s="17"/>
      <c r="M89" s="17"/>
      <c r="O89" s="67">
        <f t="shared" si="15"/>
        <v>0</v>
      </c>
      <c r="P89" s="67"/>
      <c r="Q89" s="28" t="s">
        <v>180</v>
      </c>
      <c r="R89" s="17">
        <f t="shared" si="16"/>
        <v>2</v>
      </c>
      <c r="S89" s="17"/>
      <c r="T89" s="17"/>
      <c r="U89" s="17"/>
      <c r="V89" s="17"/>
    </row>
    <row r="90" spans="1:22" ht="14.25" outlineLevel="1">
      <c r="A90" s="41"/>
      <c r="B90" s="4" t="s">
        <v>59</v>
      </c>
      <c r="C90" s="6">
        <v>2</v>
      </c>
      <c r="D90" s="28"/>
      <c r="E90" s="6"/>
      <c r="F90" s="6"/>
      <c r="G90" s="6"/>
      <c r="H90" s="6"/>
      <c r="I90" s="17">
        <f t="shared" si="14"/>
        <v>0</v>
      </c>
      <c r="J90" s="17"/>
      <c r="K90" s="17"/>
      <c r="L90" s="17"/>
      <c r="M90" s="17"/>
      <c r="O90" s="67">
        <f t="shared" si="15"/>
        <v>0</v>
      </c>
      <c r="P90" s="67"/>
      <c r="Q90" s="28" t="s">
        <v>180</v>
      </c>
      <c r="R90" s="17">
        <f t="shared" si="16"/>
        <v>2</v>
      </c>
      <c r="S90" s="17"/>
      <c r="T90" s="17"/>
      <c r="U90" s="17"/>
      <c r="V90" s="17"/>
    </row>
    <row r="91" spans="1:22" ht="14.25" outlineLevel="1">
      <c r="A91" s="9"/>
      <c r="B91" s="4" t="s">
        <v>59</v>
      </c>
      <c r="C91" s="6">
        <v>2</v>
      </c>
      <c r="D91" s="28"/>
      <c r="E91" s="6"/>
      <c r="F91" s="6"/>
      <c r="G91" s="6"/>
      <c r="H91" s="6"/>
      <c r="I91" s="17">
        <f t="shared" si="14"/>
        <v>0</v>
      </c>
      <c r="J91" s="17"/>
      <c r="K91" s="17"/>
      <c r="L91" s="17"/>
      <c r="M91" s="17"/>
      <c r="O91" s="67">
        <f t="shared" si="15"/>
        <v>0</v>
      </c>
      <c r="P91" s="67"/>
      <c r="Q91" s="28" t="s">
        <v>180</v>
      </c>
      <c r="R91" s="17">
        <f t="shared" si="16"/>
        <v>2</v>
      </c>
      <c r="S91" s="17"/>
      <c r="T91" s="17"/>
      <c r="U91" s="17"/>
      <c r="V91" s="17"/>
    </row>
    <row r="92" spans="1:22" ht="14.25" outlineLevel="1">
      <c r="A92" s="9"/>
      <c r="B92" s="4" t="s">
        <v>59</v>
      </c>
      <c r="C92" s="6">
        <v>2</v>
      </c>
      <c r="D92" s="28"/>
      <c r="E92" s="6"/>
      <c r="F92" s="6"/>
      <c r="G92" s="6"/>
      <c r="H92" s="6"/>
      <c r="I92" s="17">
        <f t="shared" si="14"/>
        <v>0</v>
      </c>
      <c r="J92" s="17"/>
      <c r="K92" s="17"/>
      <c r="L92" s="17"/>
      <c r="M92" s="17"/>
      <c r="O92" s="67">
        <f t="shared" si="15"/>
        <v>0</v>
      </c>
      <c r="P92" s="67"/>
      <c r="Q92" s="28" t="s">
        <v>180</v>
      </c>
      <c r="R92" s="17">
        <f t="shared" si="16"/>
        <v>2</v>
      </c>
      <c r="S92" s="17"/>
      <c r="T92" s="17"/>
      <c r="U92" s="17"/>
      <c r="V92" s="17"/>
    </row>
    <row r="93" spans="1:22" ht="14.25" outlineLevel="1">
      <c r="A93" s="53" t="s">
        <v>130</v>
      </c>
      <c r="B93" s="69"/>
      <c r="C93" s="6"/>
      <c r="D93" s="6"/>
      <c r="E93" s="6"/>
      <c r="F93" s="6"/>
      <c r="G93" s="6"/>
      <c r="H93" s="6"/>
      <c r="I93" s="17"/>
      <c r="J93" s="17"/>
      <c r="K93" s="17"/>
      <c r="L93" s="17"/>
      <c r="M93" s="17"/>
      <c r="O93" s="67"/>
      <c r="P93" s="67"/>
      <c r="Q93" s="28"/>
      <c r="R93" s="17"/>
      <c r="S93" s="17"/>
      <c r="T93" s="17"/>
      <c r="U93" s="17"/>
      <c r="V93" s="17"/>
    </row>
    <row r="94" spans="1:22" ht="14.25" outlineLevel="1">
      <c r="A94" s="41"/>
      <c r="B94" s="4" t="s">
        <v>59</v>
      </c>
      <c r="C94" s="6">
        <v>1</v>
      </c>
      <c r="D94" s="28"/>
      <c r="E94" s="27"/>
      <c r="F94" s="27"/>
      <c r="G94" s="27"/>
      <c r="H94" s="27"/>
      <c r="I94" s="17"/>
      <c r="J94" s="17">
        <f aca="true" t="shared" si="17" ref="J94:J103">IF(FIND($D94,"　秀優良可合認定")&gt;1,2,0)*1</f>
        <v>0</v>
      </c>
      <c r="K94" s="17"/>
      <c r="L94" s="17"/>
      <c r="M94" s="17"/>
      <c r="O94" s="67">
        <f aca="true" t="shared" si="18" ref="O94:O103">IF(FIND($D94,"　秀優良可合認定")&gt;1,1,0)*$C94</f>
        <v>0</v>
      </c>
      <c r="P94" s="67"/>
      <c r="Q94" s="28" t="s">
        <v>180</v>
      </c>
      <c r="R94" s="17"/>
      <c r="S94" s="17">
        <f>IF(FIND($Q94,"　秀優良可合認定")&gt;1,2,0)*1</f>
        <v>2</v>
      </c>
      <c r="T94" s="17"/>
      <c r="U94" s="17"/>
      <c r="V94" s="17"/>
    </row>
    <row r="95" spans="1:22" ht="14.25" outlineLevel="1">
      <c r="A95" s="41"/>
      <c r="B95" s="4" t="s">
        <v>59</v>
      </c>
      <c r="C95" s="6">
        <v>1</v>
      </c>
      <c r="D95" s="28"/>
      <c r="E95" s="14"/>
      <c r="F95" s="14"/>
      <c r="G95" s="14"/>
      <c r="H95" s="14"/>
      <c r="I95" s="17"/>
      <c r="J95" s="17">
        <f t="shared" si="17"/>
        <v>0</v>
      </c>
      <c r="K95" s="17"/>
      <c r="L95" s="17"/>
      <c r="M95" s="17"/>
      <c r="O95" s="67">
        <f t="shared" si="18"/>
        <v>0</v>
      </c>
      <c r="P95" s="67"/>
      <c r="Q95" s="28" t="s">
        <v>180</v>
      </c>
      <c r="R95" s="17"/>
      <c r="S95" s="17">
        <f aca="true" t="shared" si="19" ref="S95:S103">IF(FIND($Q95,"　秀優良可合認定")&gt;1,2,0)*1</f>
        <v>2</v>
      </c>
      <c r="T95" s="17"/>
      <c r="U95" s="17"/>
      <c r="V95" s="17"/>
    </row>
    <row r="96" spans="1:22" ht="14.25" outlineLevel="1">
      <c r="A96" s="41"/>
      <c r="B96" s="4" t="s">
        <v>59</v>
      </c>
      <c r="C96" s="6">
        <v>1</v>
      </c>
      <c r="D96" s="28"/>
      <c r="E96" s="14"/>
      <c r="F96" s="14"/>
      <c r="G96" s="14"/>
      <c r="H96" s="14"/>
      <c r="I96" s="17"/>
      <c r="J96" s="17">
        <f t="shared" si="17"/>
        <v>0</v>
      </c>
      <c r="K96" s="17"/>
      <c r="L96" s="17"/>
      <c r="M96" s="17"/>
      <c r="O96" s="67">
        <f t="shared" si="18"/>
        <v>0</v>
      </c>
      <c r="P96" s="67"/>
      <c r="Q96" s="28" t="s">
        <v>180</v>
      </c>
      <c r="R96" s="17"/>
      <c r="S96" s="17">
        <f t="shared" si="19"/>
        <v>2</v>
      </c>
      <c r="T96" s="17"/>
      <c r="U96" s="17"/>
      <c r="V96" s="17"/>
    </row>
    <row r="97" spans="1:22" ht="14.25" outlineLevel="1">
      <c r="A97" s="41"/>
      <c r="B97" s="4" t="s">
        <v>59</v>
      </c>
      <c r="C97" s="6">
        <v>1</v>
      </c>
      <c r="D97" s="28"/>
      <c r="E97" s="14"/>
      <c r="F97" s="14"/>
      <c r="G97" s="14"/>
      <c r="H97" s="14"/>
      <c r="I97" s="17"/>
      <c r="J97" s="17">
        <f t="shared" si="17"/>
        <v>0</v>
      </c>
      <c r="K97" s="17"/>
      <c r="L97" s="17"/>
      <c r="M97" s="17"/>
      <c r="O97" s="67">
        <f t="shared" si="18"/>
        <v>0</v>
      </c>
      <c r="P97" s="67"/>
      <c r="Q97" s="28" t="s">
        <v>180</v>
      </c>
      <c r="R97" s="17"/>
      <c r="S97" s="17">
        <f t="shared" si="19"/>
        <v>2</v>
      </c>
      <c r="T97" s="17"/>
      <c r="U97" s="17"/>
      <c r="V97" s="17"/>
    </row>
    <row r="98" spans="1:22" ht="14.25" outlineLevel="1">
      <c r="A98" s="41"/>
      <c r="B98" s="4" t="s">
        <v>59</v>
      </c>
      <c r="C98" s="6">
        <v>1</v>
      </c>
      <c r="D98" s="28"/>
      <c r="E98" s="14"/>
      <c r="F98" s="14"/>
      <c r="G98" s="14"/>
      <c r="H98" s="14"/>
      <c r="I98" s="17"/>
      <c r="J98" s="17">
        <f t="shared" si="17"/>
        <v>0</v>
      </c>
      <c r="K98" s="17"/>
      <c r="L98" s="17"/>
      <c r="M98" s="17"/>
      <c r="O98" s="67">
        <f t="shared" si="18"/>
        <v>0</v>
      </c>
      <c r="P98" s="67"/>
      <c r="Q98" s="28" t="s">
        <v>180</v>
      </c>
      <c r="R98" s="17"/>
      <c r="S98" s="17">
        <f t="shared" si="19"/>
        <v>2</v>
      </c>
      <c r="T98" s="17"/>
      <c r="U98" s="17"/>
      <c r="V98" s="17"/>
    </row>
    <row r="99" spans="1:22" ht="14.25" outlineLevel="1">
      <c r="A99" s="9"/>
      <c r="B99" s="4" t="s">
        <v>59</v>
      </c>
      <c r="C99" s="6">
        <v>1</v>
      </c>
      <c r="D99" s="28"/>
      <c r="E99" s="6"/>
      <c r="F99" s="6"/>
      <c r="G99" s="6"/>
      <c r="H99" s="6"/>
      <c r="I99" s="17"/>
      <c r="J99" s="17">
        <f t="shared" si="17"/>
        <v>0</v>
      </c>
      <c r="K99" s="17"/>
      <c r="L99" s="17"/>
      <c r="M99" s="17"/>
      <c r="O99" s="67">
        <f t="shared" si="18"/>
        <v>0</v>
      </c>
      <c r="P99" s="67"/>
      <c r="Q99" s="28" t="s">
        <v>180</v>
      </c>
      <c r="R99" s="17"/>
      <c r="S99" s="17">
        <f t="shared" si="19"/>
        <v>2</v>
      </c>
      <c r="T99" s="17"/>
      <c r="U99" s="17"/>
      <c r="V99" s="17"/>
    </row>
    <row r="100" spans="1:22" ht="14.25" outlineLevel="1">
      <c r="A100" s="9"/>
      <c r="B100" s="4" t="s">
        <v>59</v>
      </c>
      <c r="C100" s="6">
        <v>1</v>
      </c>
      <c r="D100" s="28"/>
      <c r="E100" s="6"/>
      <c r="F100" s="6"/>
      <c r="G100" s="6"/>
      <c r="H100" s="6"/>
      <c r="I100" s="17"/>
      <c r="J100" s="17">
        <f t="shared" si="17"/>
        <v>0</v>
      </c>
      <c r="K100" s="17"/>
      <c r="L100" s="17"/>
      <c r="M100" s="17"/>
      <c r="O100" s="67">
        <f t="shared" si="18"/>
        <v>0</v>
      </c>
      <c r="P100" s="67"/>
      <c r="Q100" s="28" t="s">
        <v>180</v>
      </c>
      <c r="R100" s="17"/>
      <c r="S100" s="17">
        <f t="shared" si="19"/>
        <v>2</v>
      </c>
      <c r="T100" s="17"/>
      <c r="U100" s="17"/>
      <c r="V100" s="17"/>
    </row>
    <row r="101" spans="1:22" ht="14.25" outlineLevel="1">
      <c r="A101" s="9"/>
      <c r="B101" s="4" t="s">
        <v>59</v>
      </c>
      <c r="C101" s="6">
        <v>1</v>
      </c>
      <c r="D101" s="28"/>
      <c r="E101" s="6"/>
      <c r="F101" s="6"/>
      <c r="G101" s="6"/>
      <c r="H101" s="6"/>
      <c r="I101" s="17"/>
      <c r="J101" s="17">
        <f t="shared" si="17"/>
        <v>0</v>
      </c>
      <c r="K101" s="17"/>
      <c r="L101" s="17"/>
      <c r="M101" s="17"/>
      <c r="O101" s="67">
        <f t="shared" si="18"/>
        <v>0</v>
      </c>
      <c r="P101" s="67"/>
      <c r="Q101" s="28" t="s">
        <v>180</v>
      </c>
      <c r="R101" s="17"/>
      <c r="S101" s="17">
        <f t="shared" si="19"/>
        <v>2</v>
      </c>
      <c r="T101" s="17"/>
      <c r="U101" s="17"/>
      <c r="V101" s="17"/>
    </row>
    <row r="102" spans="1:22" ht="14.25" outlineLevel="1">
      <c r="A102" s="9"/>
      <c r="B102" s="4" t="s">
        <v>59</v>
      </c>
      <c r="C102" s="6">
        <v>1</v>
      </c>
      <c r="D102" s="28"/>
      <c r="E102" s="6"/>
      <c r="F102" s="6"/>
      <c r="G102" s="6"/>
      <c r="H102" s="6"/>
      <c r="I102" s="17"/>
      <c r="J102" s="17">
        <f t="shared" si="17"/>
        <v>0</v>
      </c>
      <c r="K102" s="17"/>
      <c r="L102" s="17"/>
      <c r="M102" s="17"/>
      <c r="O102" s="67">
        <f t="shared" si="18"/>
        <v>0</v>
      </c>
      <c r="P102" s="67"/>
      <c r="Q102" s="28" t="s">
        <v>180</v>
      </c>
      <c r="R102" s="17"/>
      <c r="S102" s="17">
        <f t="shared" si="19"/>
        <v>2</v>
      </c>
      <c r="T102" s="17"/>
      <c r="U102" s="17"/>
      <c r="V102" s="17"/>
    </row>
    <row r="103" spans="1:22" ht="14.25" outlineLevel="1">
      <c r="A103" s="9"/>
      <c r="B103" s="4" t="s">
        <v>59</v>
      </c>
      <c r="C103" s="6">
        <v>1</v>
      </c>
      <c r="D103" s="28"/>
      <c r="E103" s="6"/>
      <c r="F103" s="6"/>
      <c r="G103" s="6"/>
      <c r="H103" s="6"/>
      <c r="I103" s="17"/>
      <c r="J103" s="17">
        <f t="shared" si="17"/>
        <v>0</v>
      </c>
      <c r="K103" s="17"/>
      <c r="L103" s="17"/>
      <c r="M103" s="17"/>
      <c r="O103" s="67">
        <f t="shared" si="18"/>
        <v>0</v>
      </c>
      <c r="P103" s="67"/>
      <c r="Q103" s="28" t="s">
        <v>180</v>
      </c>
      <c r="R103" s="17"/>
      <c r="S103" s="17">
        <f t="shared" si="19"/>
        <v>2</v>
      </c>
      <c r="T103" s="17"/>
      <c r="U103" s="17"/>
      <c r="V103" s="17"/>
    </row>
    <row r="104" spans="1:22" ht="14.25" outlineLevel="1">
      <c r="A104" s="53" t="s">
        <v>81</v>
      </c>
      <c r="B104" s="4"/>
      <c r="C104" s="6"/>
      <c r="D104" s="6"/>
      <c r="E104" s="6"/>
      <c r="F104" s="6"/>
      <c r="G104" s="6"/>
      <c r="H104" s="6"/>
      <c r="I104" s="17"/>
      <c r="J104" s="17"/>
      <c r="K104" s="17"/>
      <c r="L104" s="17"/>
      <c r="M104" s="17"/>
      <c r="O104" s="67"/>
      <c r="P104" s="67"/>
      <c r="Q104" s="28"/>
      <c r="R104" s="17"/>
      <c r="S104" s="17"/>
      <c r="T104" s="17"/>
      <c r="U104" s="17"/>
      <c r="V104" s="17"/>
    </row>
    <row r="105" spans="1:22" ht="14.25" outlineLevel="1">
      <c r="A105" s="41"/>
      <c r="B105" s="4" t="s">
        <v>59</v>
      </c>
      <c r="C105" s="6">
        <v>2</v>
      </c>
      <c r="D105" s="28"/>
      <c r="E105" s="27"/>
      <c r="F105" s="27"/>
      <c r="G105" s="27"/>
      <c r="H105" s="27"/>
      <c r="I105" s="17">
        <f aca="true" t="shared" si="20" ref="I105:I110">IF(FIND($D105,"　秀優良可合認定")&gt;1,2,0)*1</f>
        <v>0</v>
      </c>
      <c r="J105" s="17"/>
      <c r="K105" s="17"/>
      <c r="L105" s="17"/>
      <c r="M105" s="17"/>
      <c r="O105" s="67">
        <f aca="true" t="shared" si="21" ref="O105:O110">IF(FIND($D105,"　秀優良可合認定")&gt;1,1,0)*$C105</f>
        <v>0</v>
      </c>
      <c r="P105" s="67"/>
      <c r="Q105" s="28" t="s">
        <v>180</v>
      </c>
      <c r="R105" s="17">
        <f aca="true" t="shared" si="22" ref="R105:R110">IF(FIND($Q105,"　秀優良可合認定")&gt;1,2,0)*1</f>
        <v>2</v>
      </c>
      <c r="S105" s="17"/>
      <c r="T105" s="17"/>
      <c r="U105" s="17"/>
      <c r="V105" s="17"/>
    </row>
    <row r="106" spans="1:22" ht="14.25" outlineLevel="1">
      <c r="A106" s="41"/>
      <c r="B106" s="4" t="s">
        <v>59</v>
      </c>
      <c r="C106" s="6">
        <v>2</v>
      </c>
      <c r="D106" s="28"/>
      <c r="E106" s="27"/>
      <c r="F106" s="27"/>
      <c r="G106" s="27"/>
      <c r="H106" s="27"/>
      <c r="I106" s="17">
        <f t="shared" si="20"/>
        <v>0</v>
      </c>
      <c r="J106" s="17"/>
      <c r="K106" s="17"/>
      <c r="L106" s="17"/>
      <c r="M106" s="17"/>
      <c r="O106" s="67">
        <f t="shared" si="21"/>
        <v>0</v>
      </c>
      <c r="P106" s="67"/>
      <c r="Q106" s="28" t="s">
        <v>180</v>
      </c>
      <c r="R106" s="17">
        <f t="shared" si="22"/>
        <v>2</v>
      </c>
      <c r="S106" s="17"/>
      <c r="T106" s="17"/>
      <c r="U106" s="17"/>
      <c r="V106" s="17"/>
    </row>
    <row r="107" spans="1:22" ht="14.25" outlineLevel="1">
      <c r="A107" s="41"/>
      <c r="B107" s="4" t="s">
        <v>59</v>
      </c>
      <c r="C107" s="6">
        <v>2</v>
      </c>
      <c r="D107" s="28"/>
      <c r="E107" s="6"/>
      <c r="F107" s="6"/>
      <c r="G107" s="6"/>
      <c r="H107" s="6"/>
      <c r="I107" s="17">
        <f t="shared" si="20"/>
        <v>0</v>
      </c>
      <c r="J107" s="17"/>
      <c r="K107" s="17"/>
      <c r="L107" s="17"/>
      <c r="M107" s="17"/>
      <c r="O107" s="67">
        <f t="shared" si="21"/>
        <v>0</v>
      </c>
      <c r="P107" s="67"/>
      <c r="Q107" s="28" t="s">
        <v>180</v>
      </c>
      <c r="R107" s="17">
        <f t="shared" si="22"/>
        <v>2</v>
      </c>
      <c r="S107" s="17"/>
      <c r="T107" s="17"/>
      <c r="U107" s="17"/>
      <c r="V107" s="17"/>
    </row>
    <row r="108" spans="1:22" ht="14.25" outlineLevel="1">
      <c r="A108" s="41"/>
      <c r="B108" s="4" t="s">
        <v>59</v>
      </c>
      <c r="C108" s="6">
        <v>2</v>
      </c>
      <c r="D108" s="28"/>
      <c r="E108" s="6"/>
      <c r="F108" s="6"/>
      <c r="G108" s="6"/>
      <c r="H108" s="6"/>
      <c r="I108" s="17">
        <f t="shared" si="20"/>
        <v>0</v>
      </c>
      <c r="J108" s="17"/>
      <c r="K108" s="17"/>
      <c r="L108" s="17"/>
      <c r="M108" s="17"/>
      <c r="O108" s="67">
        <f t="shared" si="21"/>
        <v>0</v>
      </c>
      <c r="P108" s="67"/>
      <c r="Q108" s="28" t="s">
        <v>180</v>
      </c>
      <c r="R108" s="17">
        <f t="shared" si="22"/>
        <v>2</v>
      </c>
      <c r="S108" s="17"/>
      <c r="T108" s="17"/>
      <c r="U108" s="17"/>
      <c r="V108" s="17"/>
    </row>
    <row r="109" spans="1:22" ht="14.25" outlineLevel="1">
      <c r="A109" s="41"/>
      <c r="B109" s="4" t="s">
        <v>59</v>
      </c>
      <c r="C109" s="6">
        <v>2</v>
      </c>
      <c r="D109" s="28"/>
      <c r="E109" s="6"/>
      <c r="F109" s="6"/>
      <c r="G109" s="6"/>
      <c r="H109" s="6"/>
      <c r="I109" s="17">
        <f t="shared" si="20"/>
        <v>0</v>
      </c>
      <c r="J109" s="17"/>
      <c r="K109" s="17"/>
      <c r="L109" s="17"/>
      <c r="M109" s="17"/>
      <c r="O109" s="67">
        <f t="shared" si="21"/>
        <v>0</v>
      </c>
      <c r="P109" s="67"/>
      <c r="Q109" s="28" t="s">
        <v>180</v>
      </c>
      <c r="R109" s="17">
        <f t="shared" si="22"/>
        <v>2</v>
      </c>
      <c r="S109" s="17"/>
      <c r="T109" s="17"/>
      <c r="U109" s="17"/>
      <c r="V109" s="17"/>
    </row>
    <row r="110" spans="1:22" ht="14.25" outlineLevel="1">
      <c r="A110" s="41"/>
      <c r="B110" s="4" t="s">
        <v>59</v>
      </c>
      <c r="C110" s="6">
        <v>2</v>
      </c>
      <c r="D110" s="28"/>
      <c r="E110" s="6"/>
      <c r="F110" s="6"/>
      <c r="G110" s="6"/>
      <c r="H110" s="6"/>
      <c r="I110" s="17">
        <f t="shared" si="20"/>
        <v>0</v>
      </c>
      <c r="J110" s="17"/>
      <c r="K110" s="17"/>
      <c r="L110" s="17"/>
      <c r="M110" s="17"/>
      <c r="O110" s="67">
        <f t="shared" si="21"/>
        <v>0</v>
      </c>
      <c r="P110" s="67"/>
      <c r="Q110" s="28" t="s">
        <v>180</v>
      </c>
      <c r="R110" s="17">
        <f t="shared" si="22"/>
        <v>2</v>
      </c>
      <c r="S110" s="17"/>
      <c r="T110" s="17"/>
      <c r="U110" s="17"/>
      <c r="V110" s="17"/>
    </row>
    <row r="111" spans="1:22" ht="14.25" outlineLevel="1">
      <c r="A111" s="79" t="s">
        <v>132</v>
      </c>
      <c r="B111" s="69"/>
      <c r="C111" s="6"/>
      <c r="D111" s="14"/>
      <c r="E111" s="6"/>
      <c r="F111" s="6"/>
      <c r="G111" s="6"/>
      <c r="H111" s="6"/>
      <c r="I111" s="17"/>
      <c r="J111" s="17"/>
      <c r="K111" s="17"/>
      <c r="L111" s="17"/>
      <c r="M111" s="17"/>
      <c r="O111" s="67"/>
      <c r="P111" s="67"/>
      <c r="Q111" s="28"/>
      <c r="R111" s="17"/>
      <c r="S111" s="17"/>
      <c r="T111" s="17"/>
      <c r="U111" s="17"/>
      <c r="V111" s="17"/>
    </row>
    <row r="112" spans="1:22" ht="14.25" outlineLevel="1">
      <c r="A112" s="40"/>
      <c r="B112" s="4" t="s">
        <v>59</v>
      </c>
      <c r="C112" s="6">
        <v>2</v>
      </c>
      <c r="D112" s="28"/>
      <c r="E112" s="6"/>
      <c r="F112" s="6"/>
      <c r="G112" s="6"/>
      <c r="H112" s="6"/>
      <c r="I112" s="17">
        <f>IF(FIND($D112,"　秀優良可合認定")&gt;1,2,0)*1</f>
        <v>0</v>
      </c>
      <c r="J112" s="17"/>
      <c r="K112" s="17"/>
      <c r="L112" s="17"/>
      <c r="M112" s="17"/>
      <c r="O112" s="67">
        <f>IF(FIND($D112,"　秀優良可合認定")&gt;1,1,0)*$C112</f>
        <v>0</v>
      </c>
      <c r="P112" s="67"/>
      <c r="Q112" s="28" t="s">
        <v>180</v>
      </c>
      <c r="R112" s="17">
        <f>IF(FIND($Q112,"　秀優良可合認定")&gt;1,2,0)*1</f>
        <v>2</v>
      </c>
      <c r="S112" s="17"/>
      <c r="T112" s="17"/>
      <c r="U112" s="17"/>
      <c r="V112" s="17"/>
    </row>
    <row r="113" spans="1:22" ht="14.25" outlineLevel="1">
      <c r="A113" s="40"/>
      <c r="B113" s="4" t="s">
        <v>59</v>
      </c>
      <c r="C113" s="6">
        <v>2</v>
      </c>
      <c r="D113" s="28"/>
      <c r="E113" s="6"/>
      <c r="F113" s="6"/>
      <c r="G113" s="6"/>
      <c r="H113" s="6"/>
      <c r="I113" s="17">
        <f>IF(FIND($D113,"　秀優良可合認定")&gt;1,2,0)*1</f>
        <v>0</v>
      </c>
      <c r="J113" s="17"/>
      <c r="K113" s="17"/>
      <c r="L113" s="17"/>
      <c r="M113" s="17"/>
      <c r="O113" s="67">
        <f>IF(FIND($D113,"　秀優良可合認定")&gt;1,1,0)*$C113</f>
        <v>0</v>
      </c>
      <c r="P113" s="67"/>
      <c r="Q113" s="28" t="s">
        <v>180</v>
      </c>
      <c r="R113" s="17">
        <f>IF(FIND($Q113,"　秀優良可合認定")&gt;1,2,0)*1</f>
        <v>2</v>
      </c>
      <c r="S113" s="17"/>
      <c r="T113" s="17"/>
      <c r="U113" s="17"/>
      <c r="V113" s="17"/>
    </row>
    <row r="114" spans="1:22" ht="14.25" outlineLevel="1">
      <c r="A114" s="40"/>
      <c r="B114" s="4" t="s">
        <v>59</v>
      </c>
      <c r="C114" s="6">
        <v>2</v>
      </c>
      <c r="D114" s="28"/>
      <c r="E114" s="6"/>
      <c r="F114" s="6"/>
      <c r="G114" s="6"/>
      <c r="H114" s="6"/>
      <c r="I114" s="17">
        <f>IF(FIND($D114,"　秀優良可合認定")&gt;1,2,0)*1</f>
        <v>0</v>
      </c>
      <c r="J114" s="17"/>
      <c r="K114" s="17"/>
      <c r="L114" s="17"/>
      <c r="M114" s="17"/>
      <c r="O114" s="67">
        <f>IF(FIND($D114,"　秀優良可合認定")&gt;1,1,0)*$C114</f>
        <v>0</v>
      </c>
      <c r="P114" s="67"/>
      <c r="Q114" s="28" t="s">
        <v>180</v>
      </c>
      <c r="R114" s="17">
        <f>IF(FIND($Q114,"　秀優良可合認定")&gt;1,2,0)*1</f>
        <v>2</v>
      </c>
      <c r="S114" s="17"/>
      <c r="T114" s="17"/>
      <c r="U114" s="17"/>
      <c r="V114" s="17"/>
    </row>
    <row r="115" spans="1:22" ht="14.25" outlineLevel="1">
      <c r="A115" s="40"/>
      <c r="B115" s="4" t="s">
        <v>59</v>
      </c>
      <c r="C115" s="6">
        <v>2</v>
      </c>
      <c r="D115" s="28"/>
      <c r="E115" s="6"/>
      <c r="F115" s="6"/>
      <c r="G115" s="6"/>
      <c r="H115" s="6"/>
      <c r="I115" s="17">
        <f>IF(FIND($D115,"　秀優良可合認定")&gt;1,2,0)*1</f>
        <v>0</v>
      </c>
      <c r="J115" s="17"/>
      <c r="K115" s="17"/>
      <c r="L115" s="17"/>
      <c r="M115" s="17"/>
      <c r="O115" s="67">
        <f>IF(FIND($D115,"　秀優良可合認定")&gt;1,1,0)*$C115</f>
        <v>0</v>
      </c>
      <c r="P115" s="67"/>
      <c r="Q115" s="28" t="s">
        <v>180</v>
      </c>
      <c r="R115" s="17">
        <f>IF(FIND($Q115,"　秀優良可合認定")&gt;1,2,0)*1</f>
        <v>2</v>
      </c>
      <c r="S115" s="17"/>
      <c r="T115" s="17"/>
      <c r="U115" s="17"/>
      <c r="V115" s="17"/>
    </row>
    <row r="116" spans="1:22" ht="14.25" outlineLevel="1">
      <c r="A116" s="40"/>
      <c r="B116" s="4" t="s">
        <v>59</v>
      </c>
      <c r="C116" s="6">
        <v>2</v>
      </c>
      <c r="D116" s="28"/>
      <c r="E116" s="6"/>
      <c r="F116" s="6"/>
      <c r="G116" s="6"/>
      <c r="H116" s="6"/>
      <c r="I116" s="17">
        <f>IF(FIND($D116,"　秀優良可合認定")&gt;1,2,0)*1</f>
        <v>0</v>
      </c>
      <c r="J116" s="17"/>
      <c r="K116" s="17"/>
      <c r="L116" s="17"/>
      <c r="M116" s="17"/>
      <c r="O116" s="67">
        <f>IF(FIND($D116,"　秀優良可合認定")&gt;1,1,0)*$C116</f>
        <v>0</v>
      </c>
      <c r="P116" s="67"/>
      <c r="Q116" s="28" t="s">
        <v>180</v>
      </c>
      <c r="R116" s="17">
        <f>IF(FIND($Q116,"　秀優良可合認定")&gt;1,2,0)*1</f>
        <v>2</v>
      </c>
      <c r="S116" s="17"/>
      <c r="T116" s="17"/>
      <c r="U116" s="17"/>
      <c r="V116" s="17"/>
    </row>
    <row r="117" spans="3:22" ht="13.5">
      <c r="C117" s="47">
        <f>SUM(O65:O116)</f>
        <v>0</v>
      </c>
      <c r="D117" s="77"/>
      <c r="H117" s="39" t="s">
        <v>70</v>
      </c>
      <c r="I117" s="17">
        <f>SUM(I64:I116)</f>
        <v>0</v>
      </c>
      <c r="J117" s="17">
        <f>SUM(J64:J116)</f>
        <v>0</v>
      </c>
      <c r="K117" s="17">
        <f>SUM(K64:K116)</f>
        <v>0</v>
      </c>
      <c r="L117" s="17">
        <f>SUM(L64:L116)</f>
        <v>0</v>
      </c>
      <c r="M117" s="17">
        <f>SUM(M64:M116)</f>
        <v>0</v>
      </c>
      <c r="N117" s="88">
        <f>SUM(N65:N85)</f>
        <v>0</v>
      </c>
      <c r="O117" s="67">
        <f>SUM(O64:O116)</f>
        <v>0</v>
      </c>
      <c r="P117" s="67">
        <f>SUM(P64:P116)</f>
        <v>0</v>
      </c>
      <c r="Q117" s="39" t="s">
        <v>70</v>
      </c>
      <c r="R117" s="17">
        <f>SUM(R64:R116)</f>
        <v>74</v>
      </c>
      <c r="S117" s="17">
        <f>SUM(S64:S116)</f>
        <v>20</v>
      </c>
      <c r="T117" s="17">
        <f>SUM(T64:T116)</f>
        <v>0</v>
      </c>
      <c r="U117" s="17">
        <f>SUM(U64:U116)</f>
        <v>0</v>
      </c>
      <c r="V117" s="17">
        <f>SUM(V64:V116)</f>
        <v>0</v>
      </c>
    </row>
    <row r="118" spans="3:17" ht="13.5" customHeight="1">
      <c r="C118" s="74"/>
      <c r="D118" s="70"/>
      <c r="H118" s="105" t="s">
        <v>187</v>
      </c>
      <c r="I118" s="17">
        <f>I117/R117</f>
        <v>0</v>
      </c>
      <c r="J118" s="17">
        <f>J117/S117</f>
        <v>0</v>
      </c>
      <c r="K118" s="17" t="e">
        <f>K117/T117</f>
        <v>#DIV/0!</v>
      </c>
      <c r="L118" s="17" t="e">
        <f>L117/U117</f>
        <v>#DIV/0!</v>
      </c>
      <c r="M118" s="17" t="e">
        <f>M117/V117</f>
        <v>#DIV/0!</v>
      </c>
      <c r="N118" s="33"/>
      <c r="O118" s="33"/>
      <c r="Q118" s="48"/>
    </row>
    <row r="119" spans="1:22" ht="13.5">
      <c r="A119" s="33"/>
      <c r="B119" s="33"/>
      <c r="C119" s="111"/>
      <c r="D119" s="70"/>
      <c r="H119" s="107" t="s">
        <v>184</v>
      </c>
      <c r="I119" s="104">
        <f>R117/R117</f>
        <v>1</v>
      </c>
      <c r="J119" s="104">
        <f>S117/S117</f>
        <v>1</v>
      </c>
      <c r="K119" s="104" t="e">
        <f>T117/T117</f>
        <v>#DIV/0!</v>
      </c>
      <c r="L119" s="104" t="e">
        <f>U117/U117</f>
        <v>#DIV/0!</v>
      </c>
      <c r="M119" s="104" t="e">
        <f>V117/V117</f>
        <v>#DIV/0!</v>
      </c>
      <c r="N119" s="106"/>
      <c r="O119" s="106"/>
      <c r="Q119" s="110"/>
      <c r="R119" s="106"/>
      <c r="S119" s="106"/>
      <c r="T119" s="106"/>
      <c r="U119" s="106"/>
      <c r="V119" s="106"/>
    </row>
    <row r="120" spans="3:20" ht="13.5">
      <c r="C120" s="111"/>
      <c r="D120" s="70"/>
      <c r="H120" s="109"/>
      <c r="I120" s="112"/>
      <c r="J120" s="112"/>
      <c r="K120" s="112"/>
      <c r="L120" s="112"/>
      <c r="M120" s="112"/>
      <c r="O120" s="110"/>
      <c r="P120" s="106"/>
      <c r="Q120" s="106"/>
      <c r="R120" s="106"/>
      <c r="S120" s="106"/>
      <c r="T120" s="106"/>
    </row>
    <row r="121" spans="1:16" ht="13.5">
      <c r="A121" s="123" t="s">
        <v>162</v>
      </c>
      <c r="B121" s="128" t="s">
        <v>60</v>
      </c>
      <c r="C121" s="24"/>
      <c r="D121" s="25" t="s">
        <v>1</v>
      </c>
      <c r="E121" s="25" t="s">
        <v>2</v>
      </c>
      <c r="F121" s="25" t="s">
        <v>4</v>
      </c>
      <c r="G121" s="25" t="s">
        <v>5</v>
      </c>
      <c r="H121" s="25" t="s">
        <v>7</v>
      </c>
      <c r="I121" s="121" t="s">
        <v>62</v>
      </c>
      <c r="J121" s="122"/>
      <c r="K121" s="122"/>
      <c r="L121" s="122"/>
      <c r="M121" s="122"/>
      <c r="O121" s="67"/>
      <c r="P121" s="67"/>
    </row>
    <row r="122" spans="1:16" ht="24">
      <c r="A122" s="124"/>
      <c r="B122" s="124"/>
      <c r="C122" s="20" t="s">
        <v>0</v>
      </c>
      <c r="D122" s="20" t="s">
        <v>61</v>
      </c>
      <c r="E122" s="20" t="s">
        <v>3</v>
      </c>
      <c r="F122" s="20" t="s">
        <v>77</v>
      </c>
      <c r="G122" s="20" t="s">
        <v>6</v>
      </c>
      <c r="H122" s="20" t="s">
        <v>8</v>
      </c>
      <c r="I122" s="19" t="s">
        <v>63</v>
      </c>
      <c r="J122" s="19" t="s">
        <v>64</v>
      </c>
      <c r="K122" s="19" t="s">
        <v>65</v>
      </c>
      <c r="L122" s="19" t="s">
        <v>66</v>
      </c>
      <c r="M122" s="19" t="s">
        <v>67</v>
      </c>
      <c r="O122" s="67"/>
      <c r="P122" s="67"/>
    </row>
    <row r="123" spans="1:16" ht="14.25">
      <c r="A123" s="41"/>
      <c r="B123" s="4" t="s">
        <v>59</v>
      </c>
      <c r="C123" s="21">
        <v>2</v>
      </c>
      <c r="D123" s="28"/>
      <c r="E123" s="27"/>
      <c r="F123" s="27"/>
      <c r="G123" s="27"/>
      <c r="H123" s="27"/>
      <c r="I123" s="17">
        <f>IF(FIND($D123,"　秀優良可合認定")&gt;1,2,0)*1</f>
        <v>0</v>
      </c>
      <c r="J123" s="17"/>
      <c r="K123" s="17"/>
      <c r="L123" s="17"/>
      <c r="M123" s="17"/>
      <c r="N123" s="87"/>
      <c r="O123" s="67">
        <f>IF(FIND($D123,"　秀優良可合認定")&gt;1,1,0)*$C123</f>
        <v>0</v>
      </c>
      <c r="P123" s="67"/>
    </row>
    <row r="124" spans="1:16" ht="14.25">
      <c r="A124" s="41"/>
      <c r="B124" s="4" t="s">
        <v>59</v>
      </c>
      <c r="C124" s="21">
        <v>2</v>
      </c>
      <c r="D124" s="28"/>
      <c r="E124" s="27"/>
      <c r="F124" s="27"/>
      <c r="G124" s="27"/>
      <c r="H124" s="27"/>
      <c r="I124" s="17">
        <f>IF(FIND($D124,"　秀優良可合認定")&gt;1,2,0)*1</f>
        <v>0</v>
      </c>
      <c r="J124" s="17"/>
      <c r="K124" s="17"/>
      <c r="L124" s="17"/>
      <c r="M124" s="17"/>
      <c r="N124" s="87"/>
      <c r="O124" s="67">
        <f>IF(FIND($D124,"　秀優良可合認定")&gt;1,1,0)*$C124</f>
        <v>0</v>
      </c>
      <c r="P124" s="67"/>
    </row>
    <row r="125" spans="1:16" ht="14.25">
      <c r="A125" s="41"/>
      <c r="B125" s="4" t="s">
        <v>59</v>
      </c>
      <c r="C125" s="6"/>
      <c r="D125" s="28"/>
      <c r="E125" s="27"/>
      <c r="F125" s="27"/>
      <c r="G125" s="27"/>
      <c r="H125" s="27"/>
      <c r="I125" s="17">
        <f>IF(FIND($D125,"　秀優良可合認定")&gt;1,2,0)*1</f>
        <v>0</v>
      </c>
      <c r="J125" s="17"/>
      <c r="K125" s="17"/>
      <c r="L125" s="17"/>
      <c r="M125" s="17"/>
      <c r="N125" s="87"/>
      <c r="O125" s="67">
        <f>IF(FIND($D125,"　秀優良可合認定")&gt;1,1,0)*$C125</f>
        <v>0</v>
      </c>
      <c r="P125" s="67"/>
    </row>
    <row r="126" spans="1:16" ht="14.25">
      <c r="A126" s="41"/>
      <c r="B126" s="4" t="s">
        <v>59</v>
      </c>
      <c r="C126" s="6"/>
      <c r="D126" s="28"/>
      <c r="E126" s="27"/>
      <c r="F126" s="27"/>
      <c r="G126" s="27"/>
      <c r="H126" s="27"/>
      <c r="I126" s="17">
        <f>IF(FIND($D126,"　秀優良可合認定")&gt;1,2,0)*1</f>
        <v>0</v>
      </c>
      <c r="J126" s="17"/>
      <c r="K126" s="17"/>
      <c r="L126" s="17"/>
      <c r="M126" s="17"/>
      <c r="N126" s="87"/>
      <c r="O126" s="67">
        <f>IF(FIND($D126,"　秀優良可合認定")&gt;1,1,0)*$C126</f>
        <v>0</v>
      </c>
      <c r="P126" s="67"/>
    </row>
    <row r="127" spans="3:15" ht="13.5">
      <c r="C127" s="47">
        <f>SUM(O123:O126)</f>
        <v>0</v>
      </c>
      <c r="H127" s="39" t="s">
        <v>70</v>
      </c>
      <c r="I127" s="17">
        <f>SUM(I123:I126)</f>
        <v>0</v>
      </c>
      <c r="J127" s="17">
        <f>SUM(J123:J126)</f>
        <v>0</v>
      </c>
      <c r="K127" s="17">
        <f>SUM(K123:K126)</f>
        <v>0</v>
      </c>
      <c r="L127" s="17">
        <f>SUM(L123:L126)</f>
        <v>0</v>
      </c>
      <c r="M127" s="17">
        <f>SUM(M123:M126)</f>
        <v>0</v>
      </c>
      <c r="O127" s="48">
        <f>SUM(O123:O126)</f>
        <v>0</v>
      </c>
    </row>
    <row r="128" spans="15:20" ht="13.5">
      <c r="O128" s="49"/>
      <c r="P128" s="33"/>
      <c r="Q128" s="33"/>
      <c r="R128" s="33"/>
      <c r="S128" s="33"/>
      <c r="T128" s="33"/>
    </row>
    <row r="129" spans="1:20" ht="13.5">
      <c r="A129" s="123" t="s">
        <v>135</v>
      </c>
      <c r="B129" s="128" t="s">
        <v>60</v>
      </c>
      <c r="C129" s="24"/>
      <c r="D129" s="25" t="s">
        <v>1</v>
      </c>
      <c r="E129" s="25" t="s">
        <v>2</v>
      </c>
      <c r="F129" s="25" t="s">
        <v>4</v>
      </c>
      <c r="G129" s="25" t="s">
        <v>5</v>
      </c>
      <c r="H129" s="25" t="s">
        <v>7</v>
      </c>
      <c r="I129" s="121" t="s">
        <v>62</v>
      </c>
      <c r="J129" s="122"/>
      <c r="K129" s="122"/>
      <c r="L129" s="122"/>
      <c r="M129" s="122"/>
      <c r="O129" s="113"/>
      <c r="P129" s="126"/>
      <c r="Q129" s="127"/>
      <c r="R129" s="127"/>
      <c r="S129" s="127"/>
      <c r="T129" s="127"/>
    </row>
    <row r="130" spans="1:20" ht="24">
      <c r="A130" s="124"/>
      <c r="B130" s="124"/>
      <c r="C130" s="20" t="s">
        <v>0</v>
      </c>
      <c r="D130" s="20" t="s">
        <v>61</v>
      </c>
      <c r="E130" s="20" t="s">
        <v>3</v>
      </c>
      <c r="F130" s="20" t="s">
        <v>77</v>
      </c>
      <c r="G130" s="20" t="s">
        <v>6</v>
      </c>
      <c r="H130" s="20" t="s">
        <v>8</v>
      </c>
      <c r="I130" s="19" t="s">
        <v>63</v>
      </c>
      <c r="J130" s="19" t="s">
        <v>64</v>
      </c>
      <c r="K130" s="19" t="s">
        <v>65</v>
      </c>
      <c r="L130" s="19" t="s">
        <v>66</v>
      </c>
      <c r="M130" s="19" t="s">
        <v>67</v>
      </c>
      <c r="O130" s="113"/>
      <c r="P130" s="100"/>
      <c r="Q130" s="100"/>
      <c r="R130" s="100"/>
      <c r="S130" s="100"/>
      <c r="T130" s="100"/>
    </row>
    <row r="131" spans="1:20" ht="14.25">
      <c r="A131" s="41" t="s">
        <v>136</v>
      </c>
      <c r="B131" s="16" t="s">
        <v>9</v>
      </c>
      <c r="C131" s="21">
        <v>3</v>
      </c>
      <c r="D131" s="28"/>
      <c r="E131" s="27"/>
      <c r="F131" s="27"/>
      <c r="G131" s="27"/>
      <c r="H131" s="27"/>
      <c r="I131" s="17"/>
      <c r="J131" s="17"/>
      <c r="K131" s="17"/>
      <c r="L131" s="17">
        <f>IF(FIND($D131,"　秀優良可合認定")&gt;1,2,0)*2</f>
        <v>0</v>
      </c>
      <c r="M131" s="17"/>
      <c r="N131" s="87"/>
      <c r="O131" s="67">
        <f>IF(FIND($D131,"　秀優良可合認定")&gt;1,1,0)*$C131</f>
        <v>0</v>
      </c>
      <c r="P131" s="33"/>
      <c r="Q131" s="33"/>
      <c r="R131" s="33"/>
      <c r="S131" s="33"/>
      <c r="T131" s="33"/>
    </row>
    <row r="132" spans="1:20" ht="14.25">
      <c r="A132" s="41" t="s">
        <v>137</v>
      </c>
      <c r="B132" s="11" t="s">
        <v>9</v>
      </c>
      <c r="C132" s="6">
        <v>3</v>
      </c>
      <c r="D132" s="28"/>
      <c r="E132" s="27"/>
      <c r="F132" s="27"/>
      <c r="G132" s="27"/>
      <c r="H132" s="27"/>
      <c r="I132" s="17"/>
      <c r="J132" s="17"/>
      <c r="K132" s="17"/>
      <c r="L132" s="17">
        <f>IF(FIND($D132,"　秀優良可合認定")&gt;1,2,0)*2</f>
        <v>0</v>
      </c>
      <c r="M132" s="17"/>
      <c r="N132" s="87"/>
      <c r="O132" s="67">
        <f>IF(FIND($D132,"　秀優良可合認定")&gt;1,1,0)*$C132</f>
        <v>0</v>
      </c>
      <c r="P132" s="33"/>
      <c r="Q132" s="33"/>
      <c r="R132" s="33"/>
      <c r="S132" s="33"/>
      <c r="T132" s="33"/>
    </row>
    <row r="133" spans="3:20" ht="13.5">
      <c r="C133" s="47">
        <f>SUM(O131:O132)</f>
        <v>0</v>
      </c>
      <c r="H133" s="39" t="s">
        <v>70</v>
      </c>
      <c r="I133" s="17">
        <f>SUM(I131:I132)</f>
        <v>0</v>
      </c>
      <c r="J133" s="17">
        <f>SUM(J131:J132)</f>
        <v>0</v>
      </c>
      <c r="K133" s="17">
        <f>SUM(K131:K132)</f>
        <v>0</v>
      </c>
      <c r="L133" s="17">
        <f>SUM(L131:L132)</f>
        <v>0</v>
      </c>
      <c r="M133" s="17">
        <f>SUM(M131:M132)</f>
        <v>0</v>
      </c>
      <c r="O133" s="48">
        <f>SUM(O131:O132)</f>
        <v>0</v>
      </c>
      <c r="P133" s="33"/>
      <c r="Q133" s="33"/>
      <c r="R133" s="33"/>
      <c r="S133" s="33"/>
      <c r="T133" s="33"/>
    </row>
    <row r="134" spans="8:20" ht="13.5">
      <c r="H134" s="105"/>
      <c r="I134" s="17"/>
      <c r="J134" s="17"/>
      <c r="K134" s="17"/>
      <c r="L134" s="17"/>
      <c r="M134" s="17"/>
      <c r="O134" s="110"/>
      <c r="P134" s="106"/>
      <c r="Q134" s="106"/>
      <c r="R134" s="106"/>
      <c r="S134" s="106"/>
      <c r="T134" s="106"/>
    </row>
    <row r="135" spans="2:13" ht="13.5">
      <c r="B135" s="94" t="s">
        <v>163</v>
      </c>
      <c r="C135" s="95">
        <f>C26+C59+C117+C127+C133</f>
        <v>0</v>
      </c>
      <c r="H135" s="94" t="s">
        <v>164</v>
      </c>
      <c r="I135" s="96">
        <f>I26+I59+I117+I127+I133</f>
        <v>0</v>
      </c>
      <c r="J135" s="96">
        <f>J26+J59+J117+J127+J133</f>
        <v>0</v>
      </c>
      <c r="K135" s="96">
        <f>K26+K59+K117+K127+K133</f>
        <v>0</v>
      </c>
      <c r="L135" s="96">
        <f>L26+L59+L117+L127+L133</f>
        <v>0</v>
      </c>
      <c r="M135" s="96">
        <f>M26+M59+M117+M127+M133</f>
        <v>0</v>
      </c>
    </row>
  </sheetData>
  <sheetProtection/>
  <mergeCells count="20">
    <mergeCell ref="A62:A63"/>
    <mergeCell ref="A129:A130"/>
    <mergeCell ref="B129:B130"/>
    <mergeCell ref="I129:M129"/>
    <mergeCell ref="A121:A122"/>
    <mergeCell ref="A1:M1"/>
    <mergeCell ref="A2:M2"/>
    <mergeCell ref="I23:M23"/>
    <mergeCell ref="I29:M29"/>
    <mergeCell ref="B23:B24"/>
    <mergeCell ref="R29:V29"/>
    <mergeCell ref="A23:A24"/>
    <mergeCell ref="A29:A30"/>
    <mergeCell ref="R62:V62"/>
    <mergeCell ref="P129:T129"/>
    <mergeCell ref="B121:B122"/>
    <mergeCell ref="I121:M121"/>
    <mergeCell ref="B29:B30"/>
    <mergeCell ref="B62:B63"/>
    <mergeCell ref="I62:M6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zoomScale="115" zoomScaleNormal="115" zoomScalePageLayoutView="0" workbookViewId="0" topLeftCell="A1">
      <pane ySplit="10" topLeftCell="A29" activePane="bottomLeft" state="frozen"/>
      <selection pane="topLeft" activeCell="A1" sqref="A1"/>
      <selection pane="bottomLeft" activeCell="E32" sqref="E32"/>
    </sheetView>
  </sheetViews>
  <sheetFormatPr defaultColWidth="9.00390625" defaultRowHeight="13.5" outlineLevelCol="1"/>
  <cols>
    <col min="1" max="1" width="20.625" style="0" customWidth="1"/>
    <col min="3" max="3" width="9.00390625" style="43" customWidth="1"/>
    <col min="9" max="13" width="4.625" style="0" customWidth="1"/>
    <col min="15" max="15" width="9.25390625" style="48" hidden="1" customWidth="1" outlineLevel="1"/>
    <col min="16" max="16" width="4.625" style="48" hidden="1" customWidth="1" outlineLevel="1"/>
    <col min="17" max="20" width="4.625" style="0" hidden="1" customWidth="1" outlineLevel="1"/>
    <col min="21" max="21" width="9.00390625" style="0" customWidth="1" collapsed="1"/>
  </cols>
  <sheetData>
    <row r="1" ht="13.5">
      <c r="A1" s="2" t="s">
        <v>83</v>
      </c>
    </row>
    <row r="2" ht="13.5">
      <c r="A2" s="56" t="s">
        <v>94</v>
      </c>
    </row>
    <row r="3" ht="13.5">
      <c r="A3" s="56" t="s">
        <v>99</v>
      </c>
    </row>
    <row r="4" ht="13.5">
      <c r="A4" s="56" t="s">
        <v>114</v>
      </c>
    </row>
    <row r="5" ht="13.5">
      <c r="A5" s="56" t="s">
        <v>95</v>
      </c>
    </row>
    <row r="6" ht="13.5">
      <c r="A6" s="56" t="s">
        <v>96</v>
      </c>
    </row>
    <row r="7" ht="13.5">
      <c r="A7" s="56" t="s">
        <v>100</v>
      </c>
    </row>
    <row r="8" ht="13.5">
      <c r="A8" s="56" t="s">
        <v>97</v>
      </c>
    </row>
    <row r="9" ht="13.5">
      <c r="A9" s="56" t="s">
        <v>98</v>
      </c>
    </row>
    <row r="10" ht="13.5">
      <c r="A10" s="56" t="s">
        <v>107</v>
      </c>
    </row>
    <row r="11" ht="13.5">
      <c r="A11" s="54"/>
    </row>
    <row r="12" spans="1:3" ht="13.5">
      <c r="A12" s="57" t="s">
        <v>85</v>
      </c>
      <c r="B12" s="57"/>
      <c r="C12" s="58"/>
    </row>
    <row r="13" spans="1:3" ht="13.5">
      <c r="A13" s="59" t="s">
        <v>84</v>
      </c>
      <c r="B13" s="60" t="s">
        <v>104</v>
      </c>
      <c r="C13" s="58"/>
    </row>
    <row r="14" spans="1:3" ht="13.5">
      <c r="A14" s="61" t="s">
        <v>88</v>
      </c>
      <c r="B14" s="62" t="str">
        <f>IF($W43=16,"○","×")</f>
        <v>×</v>
      </c>
      <c r="C14" s="63" t="s">
        <v>86</v>
      </c>
    </row>
    <row r="15" spans="1:3" ht="13.5">
      <c r="A15" s="71" t="s">
        <v>108</v>
      </c>
      <c r="B15" s="72" t="str">
        <f>IF($X43&gt;=2,"○","×")</f>
        <v>×</v>
      </c>
      <c r="C15" s="73" t="s">
        <v>86</v>
      </c>
    </row>
    <row r="16" spans="1:3" ht="13.5">
      <c r="A16" s="61" t="s">
        <v>89</v>
      </c>
      <c r="B16" s="62" t="str">
        <f>IF($V49&gt;=2,"○","×")</f>
        <v>×</v>
      </c>
      <c r="C16" s="63" t="s">
        <v>86</v>
      </c>
    </row>
    <row r="18" ht="13.5">
      <c r="A18" s="44" t="s">
        <v>10</v>
      </c>
    </row>
    <row r="19" spans="1:20" ht="30" customHeight="1">
      <c r="A19" s="3"/>
      <c r="B19" s="128" t="s">
        <v>60</v>
      </c>
      <c r="C19" s="24"/>
      <c r="D19" s="25" t="s">
        <v>1</v>
      </c>
      <c r="E19" s="25" t="s">
        <v>2</v>
      </c>
      <c r="F19" s="25" t="s">
        <v>4</v>
      </c>
      <c r="G19" s="25" t="s">
        <v>5</v>
      </c>
      <c r="H19" s="25" t="s">
        <v>7</v>
      </c>
      <c r="I19" s="121" t="s">
        <v>62</v>
      </c>
      <c r="J19" s="122"/>
      <c r="K19" s="122"/>
      <c r="L19" s="122"/>
      <c r="M19" s="122"/>
      <c r="O19" s="108" t="s">
        <v>184</v>
      </c>
      <c r="P19" s="121" t="s">
        <v>62</v>
      </c>
      <c r="Q19" s="122"/>
      <c r="R19" s="122"/>
      <c r="S19" s="122"/>
      <c r="T19" s="122"/>
    </row>
    <row r="20" spans="1:20" ht="24">
      <c r="A20" s="7"/>
      <c r="B20" s="124"/>
      <c r="C20" s="20" t="s">
        <v>0</v>
      </c>
      <c r="D20" s="20" t="s">
        <v>61</v>
      </c>
      <c r="E20" s="20" t="s">
        <v>3</v>
      </c>
      <c r="F20" s="20" t="s">
        <v>77</v>
      </c>
      <c r="G20" s="20" t="s">
        <v>6</v>
      </c>
      <c r="H20" s="20" t="s">
        <v>8</v>
      </c>
      <c r="I20" s="19" t="s">
        <v>63</v>
      </c>
      <c r="J20" s="19" t="s">
        <v>64</v>
      </c>
      <c r="K20" s="19" t="s">
        <v>65</v>
      </c>
      <c r="L20" s="19" t="s">
        <v>66</v>
      </c>
      <c r="M20" s="19" t="s">
        <v>67</v>
      </c>
      <c r="O20" s="108" t="s">
        <v>61</v>
      </c>
      <c r="P20" s="19" t="s">
        <v>63</v>
      </c>
      <c r="Q20" s="19" t="s">
        <v>64</v>
      </c>
      <c r="R20" s="19" t="s">
        <v>65</v>
      </c>
      <c r="S20" s="19" t="s">
        <v>66</v>
      </c>
      <c r="T20" s="19" t="s">
        <v>67</v>
      </c>
    </row>
    <row r="21" spans="1:23" ht="14.25">
      <c r="A21" s="22" t="s">
        <v>93</v>
      </c>
      <c r="B21" s="16" t="s">
        <v>9</v>
      </c>
      <c r="C21" s="13">
        <v>3</v>
      </c>
      <c r="D21" s="28"/>
      <c r="E21" s="27"/>
      <c r="F21" s="27"/>
      <c r="G21" s="27"/>
      <c r="H21" s="27"/>
      <c r="I21" s="17"/>
      <c r="J21" s="17"/>
      <c r="K21" s="17"/>
      <c r="L21" s="17">
        <f>IF(FIND($D21,"　秀優良可合認定")&gt;1,2,0)*2</f>
        <v>0</v>
      </c>
      <c r="M21" s="17"/>
      <c r="O21" s="28" t="s">
        <v>180</v>
      </c>
      <c r="P21" s="17"/>
      <c r="Q21" s="17"/>
      <c r="R21" s="17"/>
      <c r="S21" s="17">
        <f>IF(FIND($O21,"　秀優良可合認定")&gt;1,2,0)*2</f>
        <v>4</v>
      </c>
      <c r="T21" s="17"/>
      <c r="V21" s="49">
        <f aca="true" t="shared" si="0" ref="V21:V42">IF(FIND($D21,"　秀優良可合認定")&gt;1,1,0)*$C21</f>
        <v>0</v>
      </c>
      <c r="W21" s="48">
        <f>V21</f>
        <v>0</v>
      </c>
    </row>
    <row r="22" spans="1:23" ht="14.25">
      <c r="A22" s="5" t="s">
        <v>11</v>
      </c>
      <c r="B22" s="11" t="s">
        <v>9</v>
      </c>
      <c r="C22" s="6">
        <v>3</v>
      </c>
      <c r="D22" s="28"/>
      <c r="E22" s="27"/>
      <c r="F22" s="27"/>
      <c r="G22" s="27"/>
      <c r="H22" s="27"/>
      <c r="I22" s="17"/>
      <c r="J22" s="17"/>
      <c r="K22" s="17"/>
      <c r="L22" s="17">
        <f>IF(FIND($D22,"　秀優良可合認定")&gt;1,2,0)*2</f>
        <v>0</v>
      </c>
      <c r="M22" s="17"/>
      <c r="O22" s="28" t="s">
        <v>180</v>
      </c>
      <c r="P22" s="17"/>
      <c r="Q22" s="17"/>
      <c r="R22" s="17"/>
      <c r="S22" s="17">
        <f>IF(FIND($O22,"　秀優良可合認定")&gt;1,2,0)*2</f>
        <v>4</v>
      </c>
      <c r="T22" s="17"/>
      <c r="V22" s="49">
        <f t="shared" si="0"/>
        <v>0</v>
      </c>
      <c r="W22" s="48">
        <f>V22</f>
        <v>0</v>
      </c>
    </row>
    <row r="23" spans="1:23" ht="14.25">
      <c r="A23" s="5" t="s">
        <v>12</v>
      </c>
      <c r="B23" s="11" t="s">
        <v>9</v>
      </c>
      <c r="C23" s="6">
        <v>3</v>
      </c>
      <c r="D23" s="28"/>
      <c r="E23" s="27"/>
      <c r="F23" s="27"/>
      <c r="G23" s="27"/>
      <c r="H23" s="27"/>
      <c r="I23" s="17"/>
      <c r="J23" s="17"/>
      <c r="K23" s="17"/>
      <c r="L23" s="17">
        <f>IF(FIND($D23,"　秀優良可合認定")&gt;1,2,0)*2</f>
        <v>0</v>
      </c>
      <c r="M23" s="17"/>
      <c r="O23" s="28" t="s">
        <v>180</v>
      </c>
      <c r="P23" s="17"/>
      <c r="Q23" s="17"/>
      <c r="R23" s="17"/>
      <c r="S23" s="17">
        <f>IF(FIND($O23,"　秀優良可合認定")&gt;1,2,0)*2</f>
        <v>4</v>
      </c>
      <c r="T23" s="17"/>
      <c r="V23" s="49">
        <f t="shared" si="0"/>
        <v>0</v>
      </c>
      <c r="W23" s="48">
        <f>V23</f>
        <v>0</v>
      </c>
    </row>
    <row r="24" spans="1:23" ht="14.25">
      <c r="A24" s="5" t="s">
        <v>13</v>
      </c>
      <c r="B24" s="4" t="s">
        <v>59</v>
      </c>
      <c r="C24" s="6">
        <v>3</v>
      </c>
      <c r="D24" s="28"/>
      <c r="E24" s="6"/>
      <c r="F24" s="6"/>
      <c r="G24" s="6"/>
      <c r="H24" s="6"/>
      <c r="I24" s="17"/>
      <c r="J24" s="17"/>
      <c r="K24" s="17"/>
      <c r="L24" s="17">
        <f>IF(FIND($D24,"　秀優良可合認定")&gt;1,1,0)*1</f>
        <v>0</v>
      </c>
      <c r="M24" s="17"/>
      <c r="O24" s="28" t="s">
        <v>180</v>
      </c>
      <c r="P24" s="17"/>
      <c r="Q24" s="17"/>
      <c r="R24" s="17"/>
      <c r="S24" s="17">
        <f>IF(FIND($O24,"　秀優良可合認定")&gt;1,1,0)*1</f>
        <v>1</v>
      </c>
      <c r="T24" s="17"/>
      <c r="V24" s="49">
        <f t="shared" si="0"/>
        <v>0</v>
      </c>
      <c r="W24" s="48"/>
    </row>
    <row r="25" spans="1:23" ht="14.25">
      <c r="A25" s="5" t="s">
        <v>14</v>
      </c>
      <c r="B25" s="4" t="s">
        <v>59</v>
      </c>
      <c r="C25" s="6">
        <v>2</v>
      </c>
      <c r="D25" s="28"/>
      <c r="E25" s="27"/>
      <c r="F25" s="27"/>
      <c r="G25" s="27"/>
      <c r="H25" s="27"/>
      <c r="I25" s="17"/>
      <c r="J25" s="17"/>
      <c r="K25" s="17"/>
      <c r="L25" s="17">
        <f>IF(FIND($D25,"　秀優良可合認定")&gt;1,1,0)*1</f>
        <v>0</v>
      </c>
      <c r="M25" s="17"/>
      <c r="O25" s="28" t="s">
        <v>180</v>
      </c>
      <c r="P25" s="17"/>
      <c r="Q25" s="17"/>
      <c r="R25" s="17"/>
      <c r="S25" s="17">
        <f>IF(FIND($O25,"　秀優良可合認定")&gt;1,1,0)*1</f>
        <v>1</v>
      </c>
      <c r="T25" s="17"/>
      <c r="V25" s="49">
        <f t="shared" si="0"/>
        <v>0</v>
      </c>
      <c r="W25" s="48"/>
    </row>
    <row r="26" spans="1:23" ht="14.25">
      <c r="A26" s="5" t="s">
        <v>190</v>
      </c>
      <c r="B26" s="4" t="s">
        <v>59</v>
      </c>
      <c r="C26" s="6">
        <v>2</v>
      </c>
      <c r="D26" s="28"/>
      <c r="E26" s="27"/>
      <c r="F26" s="27"/>
      <c r="G26" s="27"/>
      <c r="H26" s="27"/>
      <c r="I26" s="17"/>
      <c r="J26" s="17"/>
      <c r="K26" s="17"/>
      <c r="L26" s="17">
        <f>IF(FIND($D26,"　秀優良可合認定")&gt;1,1,0)*1</f>
        <v>0</v>
      </c>
      <c r="M26" s="17"/>
      <c r="O26" s="28" t="s">
        <v>180</v>
      </c>
      <c r="P26" s="17"/>
      <c r="Q26" s="17"/>
      <c r="R26" s="17"/>
      <c r="S26" s="17">
        <f>IF(FIND($O26,"　秀優良可合認定")&gt;1,1,0)*1</f>
        <v>1</v>
      </c>
      <c r="T26" s="17"/>
      <c r="V26" s="49">
        <f t="shared" si="0"/>
        <v>0</v>
      </c>
      <c r="W26" s="48"/>
    </row>
    <row r="27" spans="1:23" ht="14.25">
      <c r="A27" s="5" t="s">
        <v>15</v>
      </c>
      <c r="B27" s="15" t="s">
        <v>58</v>
      </c>
      <c r="C27" s="6">
        <v>2</v>
      </c>
      <c r="D27" s="28"/>
      <c r="E27" s="27"/>
      <c r="F27" s="27"/>
      <c r="G27" s="27"/>
      <c r="H27" s="27"/>
      <c r="I27" s="17"/>
      <c r="J27" s="17"/>
      <c r="K27" s="17"/>
      <c r="L27" s="17">
        <f>IF(FIND($D27,"　秀優良可合認定")&gt;1,2,0)*1</f>
        <v>0</v>
      </c>
      <c r="M27" s="17"/>
      <c r="O27" s="28" t="s">
        <v>180</v>
      </c>
      <c r="P27" s="17"/>
      <c r="Q27" s="17"/>
      <c r="R27" s="17"/>
      <c r="S27" s="17">
        <f>IF(FIND($O27,"　秀優良可合認定")&gt;1,2,0)*1</f>
        <v>2</v>
      </c>
      <c r="T27" s="17"/>
      <c r="V27" s="49">
        <f t="shared" si="0"/>
        <v>0</v>
      </c>
      <c r="W27" s="48">
        <f>V27</f>
        <v>0</v>
      </c>
    </row>
    <row r="28" spans="1:23" ht="14.25">
      <c r="A28" s="5" t="s">
        <v>16</v>
      </c>
      <c r="B28" s="14" t="s">
        <v>59</v>
      </c>
      <c r="C28" s="6">
        <v>2</v>
      </c>
      <c r="D28" s="28"/>
      <c r="E28" s="6"/>
      <c r="F28" s="6"/>
      <c r="G28" s="6"/>
      <c r="H28" s="6"/>
      <c r="I28" s="17"/>
      <c r="J28" s="17"/>
      <c r="K28" s="17"/>
      <c r="L28" s="17">
        <f>IF(FIND($D28,"　秀優良可合認定")&gt;1,1,0)*1</f>
        <v>0</v>
      </c>
      <c r="M28" s="17"/>
      <c r="O28" s="28" t="s">
        <v>180</v>
      </c>
      <c r="P28" s="17"/>
      <c r="Q28" s="17"/>
      <c r="R28" s="17"/>
      <c r="S28" s="17">
        <f>IF(FIND($O28,"　秀優良可合認定")&gt;1,1,0)*1</f>
        <v>1</v>
      </c>
      <c r="T28" s="17"/>
      <c r="V28" s="49">
        <f t="shared" si="0"/>
        <v>0</v>
      </c>
      <c r="W28" s="48"/>
    </row>
    <row r="29" spans="1:23" ht="14.25">
      <c r="A29" s="5" t="s">
        <v>191</v>
      </c>
      <c r="B29" s="14" t="s">
        <v>59</v>
      </c>
      <c r="C29" s="6">
        <v>2</v>
      </c>
      <c r="D29" s="28"/>
      <c r="E29" s="6"/>
      <c r="F29" s="6"/>
      <c r="G29" s="6"/>
      <c r="H29" s="6"/>
      <c r="I29" s="17"/>
      <c r="J29" s="17"/>
      <c r="K29" s="17"/>
      <c r="L29" s="17">
        <f>IF(FIND($D29,"　秀優良可合認定")&gt;1,1,0)*1</f>
        <v>0</v>
      </c>
      <c r="M29" s="17"/>
      <c r="O29" s="28" t="s">
        <v>180</v>
      </c>
      <c r="P29" s="17"/>
      <c r="Q29" s="17"/>
      <c r="R29" s="17"/>
      <c r="S29" s="17">
        <f>IF(FIND($O29,"　秀優良可合認定")&gt;1,1,0)*1</f>
        <v>1</v>
      </c>
      <c r="T29" s="17"/>
      <c r="V29" s="49">
        <f t="shared" si="0"/>
        <v>0</v>
      </c>
      <c r="W29" s="48"/>
    </row>
    <row r="30" spans="1:23" ht="14.25">
      <c r="A30" s="5" t="s">
        <v>17</v>
      </c>
      <c r="B30" s="14" t="s">
        <v>59</v>
      </c>
      <c r="C30" s="6">
        <v>2</v>
      </c>
      <c r="D30" s="28"/>
      <c r="E30" s="6"/>
      <c r="F30" s="6"/>
      <c r="G30" s="6"/>
      <c r="H30" s="6"/>
      <c r="I30" s="17"/>
      <c r="J30" s="17"/>
      <c r="K30" s="17"/>
      <c r="L30" s="17">
        <f>IF(FIND($D30,"　秀優良可合認定")&gt;1,1,0)*1</f>
        <v>0</v>
      </c>
      <c r="M30" s="17"/>
      <c r="O30" s="28" t="s">
        <v>180</v>
      </c>
      <c r="P30" s="17"/>
      <c r="Q30" s="17"/>
      <c r="R30" s="17"/>
      <c r="S30" s="17">
        <f>IF(FIND($O30,"　秀優良可合認定")&gt;1,1,0)*1</f>
        <v>1</v>
      </c>
      <c r="T30" s="17"/>
      <c r="V30" s="49">
        <f t="shared" si="0"/>
        <v>0</v>
      </c>
      <c r="W30" s="48"/>
    </row>
    <row r="31" spans="1:23" ht="14.25">
      <c r="A31" s="5" t="s">
        <v>18</v>
      </c>
      <c r="B31" s="15" t="s">
        <v>58</v>
      </c>
      <c r="C31" s="6">
        <v>2</v>
      </c>
      <c r="D31" s="28"/>
      <c r="E31" s="27"/>
      <c r="F31" s="27"/>
      <c r="G31" s="27"/>
      <c r="H31" s="27"/>
      <c r="I31" s="17"/>
      <c r="J31" s="17"/>
      <c r="K31" s="17"/>
      <c r="L31" s="17">
        <f>IF(FIND($D31,"　秀優良可合認定")&gt;1,2,0)*1</f>
        <v>0</v>
      </c>
      <c r="M31" s="17"/>
      <c r="O31" s="28" t="s">
        <v>180</v>
      </c>
      <c r="P31" s="17"/>
      <c r="Q31" s="17"/>
      <c r="R31" s="17"/>
      <c r="S31" s="17">
        <f>IF(FIND($O31,"　秀優良可合認定")&gt;1,2,0)*1</f>
        <v>2</v>
      </c>
      <c r="T31" s="17"/>
      <c r="V31" s="49">
        <f t="shared" si="0"/>
        <v>0</v>
      </c>
      <c r="W31" s="48">
        <f>V31</f>
        <v>0</v>
      </c>
    </row>
    <row r="32" spans="1:24" ht="14.25">
      <c r="A32" s="5" t="s">
        <v>19</v>
      </c>
      <c r="B32" s="14" t="s">
        <v>59</v>
      </c>
      <c r="C32" s="6">
        <v>2</v>
      </c>
      <c r="D32" s="28"/>
      <c r="E32" s="27"/>
      <c r="F32" s="27"/>
      <c r="G32" s="27"/>
      <c r="H32" s="27"/>
      <c r="I32" s="17"/>
      <c r="J32" s="17"/>
      <c r="K32" s="17"/>
      <c r="L32" s="17">
        <f>IF(FIND($D32,"　秀優良可合認定")&gt;1,1,0)*1</f>
        <v>0</v>
      </c>
      <c r="M32" s="17"/>
      <c r="O32" s="28" t="s">
        <v>180</v>
      </c>
      <c r="P32" s="17"/>
      <c r="Q32" s="17"/>
      <c r="R32" s="17"/>
      <c r="S32" s="17">
        <f>IF(FIND($O32,"　秀優良可合認定")&gt;1,1,0)*1</f>
        <v>1</v>
      </c>
      <c r="T32" s="17"/>
      <c r="V32" s="49">
        <f t="shared" si="0"/>
        <v>0</v>
      </c>
      <c r="W32" s="48"/>
      <c r="X32" s="117">
        <f>V32</f>
        <v>0</v>
      </c>
    </row>
    <row r="33" spans="1:24" ht="14.25">
      <c r="A33" s="5" t="s">
        <v>20</v>
      </c>
      <c r="B33" s="14" t="s">
        <v>59</v>
      </c>
      <c r="C33" s="6">
        <v>2</v>
      </c>
      <c r="D33" s="28"/>
      <c r="E33" s="27"/>
      <c r="F33" s="27"/>
      <c r="G33" s="27"/>
      <c r="H33" s="27"/>
      <c r="I33" s="17"/>
      <c r="J33" s="17"/>
      <c r="K33" s="17"/>
      <c r="L33" s="17">
        <f aca="true" t="shared" si="1" ref="L33:L38">IF(FIND($D33,"　秀優良可合認定")&gt;1,1,0)*1</f>
        <v>0</v>
      </c>
      <c r="M33" s="17"/>
      <c r="O33" s="28" t="s">
        <v>180</v>
      </c>
      <c r="P33" s="17"/>
      <c r="Q33" s="17"/>
      <c r="R33" s="17"/>
      <c r="S33" s="17">
        <f>IF(FIND($O33,"　秀優良可合認定")&gt;1,1,0)*1</f>
        <v>1</v>
      </c>
      <c r="T33" s="17"/>
      <c r="V33" s="49">
        <f t="shared" si="0"/>
        <v>0</v>
      </c>
      <c r="W33" s="48"/>
      <c r="X33" s="117">
        <f>V33</f>
        <v>0</v>
      </c>
    </row>
    <row r="34" spans="1:24" ht="14.25">
      <c r="A34" s="5" t="s">
        <v>105</v>
      </c>
      <c r="B34" s="14" t="s">
        <v>59</v>
      </c>
      <c r="C34" s="6">
        <v>2</v>
      </c>
      <c r="D34" s="28"/>
      <c r="E34" s="6"/>
      <c r="F34" s="6"/>
      <c r="G34" s="6"/>
      <c r="H34" s="6"/>
      <c r="I34" s="17"/>
      <c r="J34" s="17"/>
      <c r="K34" s="17"/>
      <c r="L34" s="17">
        <f t="shared" si="1"/>
        <v>0</v>
      </c>
      <c r="M34" s="17"/>
      <c r="O34" s="28" t="s">
        <v>180</v>
      </c>
      <c r="P34" s="17"/>
      <c r="Q34" s="17"/>
      <c r="R34" s="17"/>
      <c r="S34" s="17">
        <f>IF(FIND($O34,"　秀優良可合認定")&gt;1,1,0)*1</f>
        <v>1</v>
      </c>
      <c r="T34" s="17"/>
      <c r="V34" s="49">
        <f t="shared" si="0"/>
        <v>0</v>
      </c>
      <c r="W34" s="48"/>
      <c r="X34" s="117">
        <f>V34</f>
        <v>0</v>
      </c>
    </row>
    <row r="35" spans="1:24" ht="14.25">
      <c r="A35" s="5" t="s">
        <v>21</v>
      </c>
      <c r="B35" s="14" t="s">
        <v>59</v>
      </c>
      <c r="C35" s="6">
        <v>2</v>
      </c>
      <c r="D35" s="28"/>
      <c r="E35" s="6"/>
      <c r="F35" s="6"/>
      <c r="G35" s="6"/>
      <c r="H35" s="6"/>
      <c r="I35" s="17"/>
      <c r="J35" s="17"/>
      <c r="K35" s="17"/>
      <c r="L35" s="17">
        <f t="shared" si="1"/>
        <v>0</v>
      </c>
      <c r="M35" s="17"/>
      <c r="O35" s="28" t="s">
        <v>180</v>
      </c>
      <c r="P35" s="17"/>
      <c r="Q35" s="17"/>
      <c r="R35" s="17"/>
      <c r="S35" s="17">
        <f>IF(FIND($O35,"　秀優良可合認定")&gt;1,1,0)*1</f>
        <v>1</v>
      </c>
      <c r="T35" s="17"/>
      <c r="V35" s="49">
        <f t="shared" si="0"/>
        <v>0</v>
      </c>
      <c r="W35" s="48"/>
      <c r="X35" s="117">
        <f>V35</f>
        <v>0</v>
      </c>
    </row>
    <row r="36" spans="1:23" ht="14.25">
      <c r="A36" s="5" t="s">
        <v>22</v>
      </c>
      <c r="B36" s="15" t="s">
        <v>58</v>
      </c>
      <c r="C36" s="6">
        <v>1</v>
      </c>
      <c r="D36" s="28"/>
      <c r="E36" s="27"/>
      <c r="F36" s="27"/>
      <c r="G36" s="27"/>
      <c r="H36" s="27"/>
      <c r="I36" s="17"/>
      <c r="J36" s="17"/>
      <c r="K36" s="17"/>
      <c r="L36" s="17">
        <f>IF(FIND($D36,"　秀優良可合認定")&gt;1,2,0)*1.5</f>
        <v>0</v>
      </c>
      <c r="M36" s="17"/>
      <c r="O36" s="28" t="s">
        <v>180</v>
      </c>
      <c r="P36" s="17"/>
      <c r="Q36" s="17"/>
      <c r="R36" s="17"/>
      <c r="S36" s="17">
        <f>IF(FIND($O36,"　秀優良可合認定")&gt;1,2,0)*1.5</f>
        <v>3</v>
      </c>
      <c r="T36" s="17"/>
      <c r="V36" s="49">
        <f t="shared" si="0"/>
        <v>0</v>
      </c>
      <c r="W36" s="48">
        <f>V36</f>
        <v>0</v>
      </c>
    </row>
    <row r="37" spans="1:23" ht="14.25">
      <c r="A37" s="5" t="s">
        <v>179</v>
      </c>
      <c r="B37" s="14" t="s">
        <v>59</v>
      </c>
      <c r="C37" s="6">
        <v>2</v>
      </c>
      <c r="D37" s="28"/>
      <c r="E37" s="6"/>
      <c r="F37" s="6"/>
      <c r="G37" s="6"/>
      <c r="H37" s="6"/>
      <c r="I37" s="17"/>
      <c r="J37" s="17"/>
      <c r="K37" s="17"/>
      <c r="L37" s="17">
        <f t="shared" si="1"/>
        <v>0</v>
      </c>
      <c r="M37" s="17"/>
      <c r="O37" s="28" t="s">
        <v>180</v>
      </c>
      <c r="P37" s="17"/>
      <c r="Q37" s="17"/>
      <c r="R37" s="17"/>
      <c r="S37" s="17">
        <f>IF(FIND($O37,"　秀優良可合認定")&gt;1,1,0)*1</f>
        <v>1</v>
      </c>
      <c r="T37" s="17"/>
      <c r="V37" s="49">
        <f t="shared" si="0"/>
        <v>0</v>
      </c>
      <c r="W37" s="48"/>
    </row>
    <row r="38" spans="1:23" ht="14.25">
      <c r="A38" s="5" t="s">
        <v>139</v>
      </c>
      <c r="B38" s="14" t="s">
        <v>59</v>
      </c>
      <c r="C38" s="6">
        <v>2</v>
      </c>
      <c r="D38" s="28"/>
      <c r="E38" s="6"/>
      <c r="F38" s="6"/>
      <c r="G38" s="6"/>
      <c r="H38" s="6"/>
      <c r="I38" s="17"/>
      <c r="J38" s="17"/>
      <c r="K38" s="17"/>
      <c r="L38" s="17">
        <f t="shared" si="1"/>
        <v>0</v>
      </c>
      <c r="M38" s="17"/>
      <c r="O38" s="28" t="s">
        <v>180</v>
      </c>
      <c r="P38" s="17"/>
      <c r="Q38" s="17"/>
      <c r="R38" s="17"/>
      <c r="S38" s="17">
        <f>IF(FIND($O38,"　秀優良可合認定")&gt;1,1,0)*1</f>
        <v>1</v>
      </c>
      <c r="T38" s="17"/>
      <c r="V38" s="49">
        <f t="shared" si="0"/>
        <v>0</v>
      </c>
      <c r="W38" s="48"/>
    </row>
    <row r="39" spans="1:23" ht="14.25">
      <c r="A39" s="5" t="s">
        <v>23</v>
      </c>
      <c r="B39" s="15" t="s">
        <v>58</v>
      </c>
      <c r="C39" s="6">
        <v>2</v>
      </c>
      <c r="D39" s="28"/>
      <c r="E39" s="27"/>
      <c r="F39" s="27"/>
      <c r="G39" s="27"/>
      <c r="H39" s="27"/>
      <c r="I39" s="17">
        <f aca="true" t="shared" si="2" ref="I39:J42">IF(FIND($D39,"　秀優良可合認定")&gt;1,1,0)*1</f>
        <v>0</v>
      </c>
      <c r="J39" s="17">
        <f t="shared" si="2"/>
        <v>0</v>
      </c>
      <c r="K39" s="17">
        <f>IF(FIND($D39,"　秀優良可合認定")&gt;1,2,0)*1</f>
        <v>0</v>
      </c>
      <c r="L39" s="17"/>
      <c r="M39" s="17">
        <f>IF(FIND($D39,"　秀優良可合認定")&gt;1,2,0)*1</f>
        <v>0</v>
      </c>
      <c r="O39" s="28" t="s">
        <v>180</v>
      </c>
      <c r="P39" s="17">
        <f>IF(FIND($O39,"　秀優良可合認定")&gt;1,1,0)*1</f>
        <v>1</v>
      </c>
      <c r="Q39" s="17">
        <f>IF(FIND($O39,"　秀優良可合認定")&gt;1,1,0)*1</f>
        <v>1</v>
      </c>
      <c r="R39" s="17">
        <f>IF(FIND($O39,"　秀優良可合認定")&gt;1,2,0)*1</f>
        <v>2</v>
      </c>
      <c r="S39" s="17"/>
      <c r="T39" s="17">
        <f>IF(FIND($O39,"　秀優良可合認定")&gt;1,2,0)*1</f>
        <v>2</v>
      </c>
      <c r="V39" s="49">
        <f t="shared" si="0"/>
        <v>0</v>
      </c>
      <c r="W39" s="48">
        <f>V39</f>
        <v>0</v>
      </c>
    </row>
    <row r="40" spans="1:23" ht="14.25">
      <c r="A40" s="5" t="s">
        <v>24</v>
      </c>
      <c r="B40" s="14" t="s">
        <v>59</v>
      </c>
      <c r="C40" s="6">
        <v>1</v>
      </c>
      <c r="D40" s="28"/>
      <c r="E40" s="6"/>
      <c r="F40" s="6"/>
      <c r="G40" s="6"/>
      <c r="H40" s="6"/>
      <c r="I40" s="17"/>
      <c r="J40" s="17">
        <f t="shared" si="2"/>
        <v>0</v>
      </c>
      <c r="K40" s="17"/>
      <c r="L40" s="17"/>
      <c r="M40" s="17"/>
      <c r="O40" s="28" t="s">
        <v>180</v>
      </c>
      <c r="P40" s="17"/>
      <c r="Q40" s="17">
        <f>IF(FIND($O40,"　秀優良可合認定")&gt;1,1,0)*1</f>
        <v>1</v>
      </c>
      <c r="R40" s="17"/>
      <c r="S40" s="17"/>
      <c r="T40" s="17"/>
      <c r="V40" s="49">
        <f t="shared" si="0"/>
        <v>0</v>
      </c>
      <c r="W40" s="48"/>
    </row>
    <row r="41" spans="1:23" ht="14.25">
      <c r="A41" s="5" t="s">
        <v>25</v>
      </c>
      <c r="B41" s="14" t="s">
        <v>59</v>
      </c>
      <c r="C41" s="6">
        <v>1</v>
      </c>
      <c r="D41" s="28"/>
      <c r="E41" s="6"/>
      <c r="F41" s="6"/>
      <c r="G41" s="6"/>
      <c r="H41" s="6"/>
      <c r="I41" s="17"/>
      <c r="J41" s="17">
        <f t="shared" si="2"/>
        <v>0</v>
      </c>
      <c r="K41" s="17"/>
      <c r="L41" s="17"/>
      <c r="M41" s="17"/>
      <c r="O41" s="28" t="s">
        <v>180</v>
      </c>
      <c r="P41" s="17"/>
      <c r="Q41" s="17">
        <f>IF(FIND($O41,"　秀優良可合認定")&gt;1,1,0)*1</f>
        <v>1</v>
      </c>
      <c r="R41" s="17"/>
      <c r="S41" s="17"/>
      <c r="T41" s="17"/>
      <c r="V41" s="49">
        <f t="shared" si="0"/>
        <v>0</v>
      </c>
      <c r="W41" s="48"/>
    </row>
    <row r="42" spans="1:23" ht="14.25">
      <c r="A42" s="5" t="s">
        <v>26</v>
      </c>
      <c r="B42" s="14" t="s">
        <v>59</v>
      </c>
      <c r="C42" s="6">
        <v>2</v>
      </c>
      <c r="D42" s="28"/>
      <c r="E42" s="6"/>
      <c r="F42" s="6"/>
      <c r="G42" s="6"/>
      <c r="H42" s="6"/>
      <c r="I42" s="17"/>
      <c r="J42" s="17">
        <f t="shared" si="2"/>
        <v>0</v>
      </c>
      <c r="K42" s="17"/>
      <c r="L42" s="17"/>
      <c r="M42" s="17"/>
      <c r="O42" s="28" t="s">
        <v>180</v>
      </c>
      <c r="P42" s="17"/>
      <c r="Q42" s="17">
        <f>IF(FIND($O42,"　秀優良可合認定")&gt;1,1,0)*1</f>
        <v>1</v>
      </c>
      <c r="R42" s="17"/>
      <c r="S42" s="17"/>
      <c r="T42" s="17"/>
      <c r="V42" s="49">
        <f t="shared" si="0"/>
        <v>0</v>
      </c>
      <c r="W42" s="48"/>
    </row>
    <row r="43" spans="1:24" ht="15.75">
      <c r="A43" s="1"/>
      <c r="C43" s="46">
        <f>SUM(V21:V42)</f>
        <v>0</v>
      </c>
      <c r="H43" s="39" t="s">
        <v>70</v>
      </c>
      <c r="I43" s="17">
        <f>SUM(I21:I42)</f>
        <v>0</v>
      </c>
      <c r="J43" s="17">
        <f>SUM(J21:J42)</f>
        <v>0</v>
      </c>
      <c r="K43" s="17">
        <f>SUM(K21:K42)</f>
        <v>0</v>
      </c>
      <c r="L43" s="17">
        <f>SUM(L21:L42)</f>
        <v>0</v>
      </c>
      <c r="M43" s="17">
        <f>SUM(M21:M42)</f>
        <v>0</v>
      </c>
      <c r="O43" s="39" t="s">
        <v>70</v>
      </c>
      <c r="P43" s="17">
        <f>SUM(P21:P42)</f>
        <v>1</v>
      </c>
      <c r="Q43" s="17">
        <f>SUM(Q21:Q42)</f>
        <v>4</v>
      </c>
      <c r="R43" s="17">
        <f>SUM(R21:R42)</f>
        <v>2</v>
      </c>
      <c r="S43" s="17">
        <f>SUM(S21:S42)</f>
        <v>31</v>
      </c>
      <c r="T43" s="17">
        <f>SUM(T21:T42)</f>
        <v>2</v>
      </c>
      <c r="V43" s="48"/>
      <c r="W43" s="48">
        <f>SUM(W21:W42)</f>
        <v>0</v>
      </c>
      <c r="X43" s="48">
        <f>SUM(X21:X42)</f>
        <v>0</v>
      </c>
    </row>
    <row r="44" spans="1:13" ht="13.5">
      <c r="A44" s="2"/>
      <c r="H44" s="105" t="s">
        <v>187</v>
      </c>
      <c r="I44" s="17">
        <f>I43/P43</f>
        <v>0</v>
      </c>
      <c r="J44" s="17">
        <f>J43/Q43</f>
        <v>0</v>
      </c>
      <c r="K44" s="17">
        <f>K43/R43</f>
        <v>0</v>
      </c>
      <c r="L44" s="17">
        <f>L43/S43</f>
        <v>0</v>
      </c>
      <c r="M44" s="17">
        <f>M43/T43</f>
        <v>0</v>
      </c>
    </row>
    <row r="45" spans="1:13" ht="13.5">
      <c r="A45" s="2"/>
      <c r="H45" s="107" t="s">
        <v>184</v>
      </c>
      <c r="I45" s="104">
        <f>P43/P43</f>
        <v>1</v>
      </c>
      <c r="J45" s="104">
        <f>Q43/Q43</f>
        <v>1</v>
      </c>
      <c r="K45" s="104">
        <f>R43/R43</f>
        <v>1</v>
      </c>
      <c r="L45" s="104">
        <f>S43/S43</f>
        <v>1</v>
      </c>
      <c r="M45" s="104">
        <f>T43/T43</f>
        <v>1</v>
      </c>
    </row>
    <row r="46" ht="13.5">
      <c r="A46" s="83" t="s">
        <v>120</v>
      </c>
    </row>
    <row r="47" spans="1:20" ht="30" customHeight="1">
      <c r="A47" s="8"/>
      <c r="B47" s="128" t="s">
        <v>60</v>
      </c>
      <c r="C47" s="24"/>
      <c r="D47" s="25" t="s">
        <v>1</v>
      </c>
      <c r="E47" s="25" t="s">
        <v>2</v>
      </c>
      <c r="F47" s="25" t="s">
        <v>4</v>
      </c>
      <c r="G47" s="25" t="s">
        <v>5</v>
      </c>
      <c r="H47" s="25" t="s">
        <v>7</v>
      </c>
      <c r="I47" s="121" t="s">
        <v>62</v>
      </c>
      <c r="J47" s="122"/>
      <c r="K47" s="122"/>
      <c r="L47" s="122"/>
      <c r="M47" s="122"/>
      <c r="O47" s="108" t="s">
        <v>184</v>
      </c>
      <c r="P47" s="121" t="s">
        <v>62</v>
      </c>
      <c r="Q47" s="122"/>
      <c r="R47" s="122"/>
      <c r="S47" s="122"/>
      <c r="T47" s="122"/>
    </row>
    <row r="48" spans="1:20" ht="24">
      <c r="A48" s="18"/>
      <c r="B48" s="124"/>
      <c r="C48" s="20" t="s">
        <v>0</v>
      </c>
      <c r="D48" s="20" t="s">
        <v>61</v>
      </c>
      <c r="E48" s="20" t="s">
        <v>3</v>
      </c>
      <c r="F48" s="20" t="s">
        <v>77</v>
      </c>
      <c r="G48" s="20" t="s">
        <v>6</v>
      </c>
      <c r="H48" s="20" t="s">
        <v>8</v>
      </c>
      <c r="I48" s="19" t="s">
        <v>63</v>
      </c>
      <c r="J48" s="19" t="s">
        <v>64</v>
      </c>
      <c r="K48" s="19" t="s">
        <v>65</v>
      </c>
      <c r="L48" s="19" t="s">
        <v>66</v>
      </c>
      <c r="M48" s="19" t="s">
        <v>67</v>
      </c>
      <c r="O48" s="108" t="s">
        <v>61</v>
      </c>
      <c r="P48" s="19" t="s">
        <v>63</v>
      </c>
      <c r="Q48" s="19" t="s">
        <v>64</v>
      </c>
      <c r="R48" s="19" t="s">
        <v>65</v>
      </c>
      <c r="S48" s="19" t="s">
        <v>66</v>
      </c>
      <c r="T48" s="19" t="s">
        <v>67</v>
      </c>
    </row>
    <row r="49" spans="1:22" ht="14.25">
      <c r="A49" s="22" t="s">
        <v>27</v>
      </c>
      <c r="B49" s="29" t="s">
        <v>58</v>
      </c>
      <c r="C49" s="21">
        <v>2</v>
      </c>
      <c r="D49" s="28"/>
      <c r="E49" s="27"/>
      <c r="F49" s="27"/>
      <c r="G49" s="27"/>
      <c r="H49" s="27"/>
      <c r="I49" s="17">
        <f>IF(FIND($D49,"　秀優良可合認定")&gt;1,2,0)*1</f>
        <v>0</v>
      </c>
      <c r="J49" s="17"/>
      <c r="K49" s="17"/>
      <c r="L49" s="17"/>
      <c r="M49" s="17"/>
      <c r="O49" s="28" t="s">
        <v>180</v>
      </c>
      <c r="P49" s="17">
        <f>IF(FIND($O49,"　秀優良可合認定")&gt;1,2,0)*1</f>
        <v>2</v>
      </c>
      <c r="Q49" s="17"/>
      <c r="R49" s="17"/>
      <c r="S49" s="17"/>
      <c r="T49" s="17"/>
      <c r="V49" s="49">
        <f aca="true" t="shared" si="3" ref="V49:V67">IF(FIND($D49,"　秀優良可合認定")&gt;1,1,0)*$C49</f>
        <v>0</v>
      </c>
    </row>
    <row r="50" spans="1:22" ht="14.25">
      <c r="A50" s="5" t="s">
        <v>106</v>
      </c>
      <c r="B50" s="4" t="s">
        <v>59</v>
      </c>
      <c r="C50" s="6">
        <v>0</v>
      </c>
      <c r="D50" s="28"/>
      <c r="E50" s="14"/>
      <c r="F50" s="14"/>
      <c r="G50" s="14"/>
      <c r="H50" s="14"/>
      <c r="I50" s="17"/>
      <c r="J50" s="17"/>
      <c r="K50" s="17"/>
      <c r="L50" s="17"/>
      <c r="M50" s="17"/>
      <c r="O50" s="28" t="s">
        <v>180</v>
      </c>
      <c r="P50" s="17"/>
      <c r="Q50" s="17"/>
      <c r="R50" s="17"/>
      <c r="S50" s="17"/>
      <c r="T50" s="17"/>
      <c r="V50" s="49">
        <f t="shared" si="3"/>
        <v>0</v>
      </c>
    </row>
    <row r="51" spans="1:22" ht="14.25">
      <c r="A51" s="5" t="s">
        <v>28</v>
      </c>
      <c r="B51" s="4" t="s">
        <v>59</v>
      </c>
      <c r="C51" s="6">
        <v>2</v>
      </c>
      <c r="D51" s="28"/>
      <c r="E51" s="6"/>
      <c r="F51" s="6"/>
      <c r="G51" s="6"/>
      <c r="H51" s="6"/>
      <c r="I51" s="17">
        <f>IF(FIND($D51,"　秀優良可合認定")&gt;1,1,0)*1</f>
        <v>0</v>
      </c>
      <c r="J51" s="17"/>
      <c r="K51" s="17"/>
      <c r="L51" s="17"/>
      <c r="M51" s="17"/>
      <c r="O51" s="28" t="s">
        <v>180</v>
      </c>
      <c r="P51" s="17">
        <f>IF(FIND($O51,"　秀優良可合認定")&gt;1,1,0)*1</f>
        <v>1</v>
      </c>
      <c r="Q51" s="17"/>
      <c r="R51" s="17"/>
      <c r="S51" s="17"/>
      <c r="T51" s="17"/>
      <c r="V51" s="49">
        <f t="shared" si="3"/>
        <v>0</v>
      </c>
    </row>
    <row r="52" spans="1:22" ht="14.25">
      <c r="A52" s="5" t="s">
        <v>29</v>
      </c>
      <c r="B52" s="4" t="s">
        <v>59</v>
      </c>
      <c r="C52" s="6">
        <v>2</v>
      </c>
      <c r="D52" s="28"/>
      <c r="E52" s="6"/>
      <c r="F52" s="6"/>
      <c r="G52" s="6"/>
      <c r="H52" s="6"/>
      <c r="I52" s="17">
        <f>IF(FIND($D52,"　秀優良可合認定")&gt;1,1,0)*1</f>
        <v>0</v>
      </c>
      <c r="J52" s="17"/>
      <c r="K52" s="17"/>
      <c r="L52" s="17"/>
      <c r="M52" s="17"/>
      <c r="O52" s="28" t="s">
        <v>180</v>
      </c>
      <c r="P52" s="17">
        <f>IF(FIND($O52,"　秀優良可合認定")&gt;1,1,0)*1</f>
        <v>1</v>
      </c>
      <c r="Q52" s="17"/>
      <c r="R52" s="17"/>
      <c r="S52" s="17"/>
      <c r="T52" s="17"/>
      <c r="V52" s="49">
        <f t="shared" si="3"/>
        <v>0</v>
      </c>
    </row>
    <row r="53" spans="1:22" ht="14.25">
      <c r="A53" s="5" t="s">
        <v>30</v>
      </c>
      <c r="B53" s="4" t="s">
        <v>59</v>
      </c>
      <c r="C53" s="6">
        <v>2</v>
      </c>
      <c r="D53" s="28"/>
      <c r="E53" s="6"/>
      <c r="F53" s="6"/>
      <c r="G53" s="6"/>
      <c r="H53" s="6"/>
      <c r="I53" s="17">
        <f>IF(FIND($D53,"　秀優良可合認定")&gt;1,1,0)*1</f>
        <v>0</v>
      </c>
      <c r="J53" s="17"/>
      <c r="K53" s="17"/>
      <c r="L53" s="17"/>
      <c r="M53" s="17"/>
      <c r="O53" s="28" t="s">
        <v>180</v>
      </c>
      <c r="P53" s="17">
        <f>IF(FIND($O53,"　秀優良可合認定")&gt;1,1,0)*1</f>
        <v>1</v>
      </c>
      <c r="Q53" s="17"/>
      <c r="R53" s="17"/>
      <c r="S53" s="17"/>
      <c r="T53" s="17"/>
      <c r="V53" s="49">
        <f t="shared" si="3"/>
        <v>0</v>
      </c>
    </row>
    <row r="54" spans="1:22" ht="14.25">
      <c r="A54" s="5" t="s">
        <v>31</v>
      </c>
      <c r="B54" s="4" t="s">
        <v>59</v>
      </c>
      <c r="C54" s="6">
        <v>2</v>
      </c>
      <c r="D54" s="28"/>
      <c r="E54" s="6"/>
      <c r="F54" s="6"/>
      <c r="G54" s="6"/>
      <c r="H54" s="6"/>
      <c r="I54" s="17">
        <f>IF(FIND($D54,"　秀優良可合認定")&gt;1,1,0)*1</f>
        <v>0</v>
      </c>
      <c r="J54" s="17"/>
      <c r="K54" s="17"/>
      <c r="L54" s="17">
        <f>IF(FIND($D54,"　秀優良可合認定")&gt;1,1,0)*1</f>
        <v>0</v>
      </c>
      <c r="M54" s="17"/>
      <c r="O54" s="28" t="s">
        <v>180</v>
      </c>
      <c r="P54" s="17">
        <f>IF(FIND($O54,"　秀優良可合認定")&gt;1,1,0)*1</f>
        <v>1</v>
      </c>
      <c r="Q54" s="17"/>
      <c r="R54" s="17"/>
      <c r="S54" s="17">
        <f>IF(FIND($O54,"　秀優良可合認定")&gt;1,1,0)*1</f>
        <v>1</v>
      </c>
      <c r="T54" s="17"/>
      <c r="V54" s="49">
        <f t="shared" si="3"/>
        <v>0</v>
      </c>
    </row>
    <row r="55" spans="1:22" ht="14.25">
      <c r="A55" s="5" t="s">
        <v>32</v>
      </c>
      <c r="B55" s="4" t="s">
        <v>59</v>
      </c>
      <c r="C55" s="6">
        <v>2</v>
      </c>
      <c r="D55" s="28"/>
      <c r="E55" s="6"/>
      <c r="F55" s="6"/>
      <c r="G55" s="6"/>
      <c r="H55" s="6"/>
      <c r="I55" s="17">
        <f>IF(FIND($D55,"　秀優良可合認定")&gt;1,2,0)*1</f>
        <v>0</v>
      </c>
      <c r="J55" s="17"/>
      <c r="K55" s="17"/>
      <c r="L55" s="17"/>
      <c r="M55" s="17"/>
      <c r="O55" s="28" t="s">
        <v>180</v>
      </c>
      <c r="P55" s="17">
        <f>IF(FIND($O55,"　秀優良可合認定")&gt;1,2,0)*1</f>
        <v>2</v>
      </c>
      <c r="Q55" s="17"/>
      <c r="R55" s="17"/>
      <c r="S55" s="17"/>
      <c r="T55" s="17"/>
      <c r="V55" s="49">
        <f t="shared" si="3"/>
        <v>0</v>
      </c>
    </row>
    <row r="56" spans="1:22" ht="14.25">
      <c r="A56" s="5" t="s">
        <v>117</v>
      </c>
      <c r="B56" s="4" t="s">
        <v>59</v>
      </c>
      <c r="C56" s="6">
        <v>2</v>
      </c>
      <c r="D56" s="28"/>
      <c r="E56" s="6"/>
      <c r="F56" s="6"/>
      <c r="G56" s="6"/>
      <c r="H56" s="6"/>
      <c r="I56" s="17"/>
      <c r="J56" s="17"/>
      <c r="K56" s="17"/>
      <c r="L56" s="17">
        <f>IF(FIND($D56,"　秀優良可合認定")&gt;1,1,0)*1</f>
        <v>0</v>
      </c>
      <c r="M56" s="17"/>
      <c r="O56" s="28" t="s">
        <v>180</v>
      </c>
      <c r="P56" s="17"/>
      <c r="Q56" s="17"/>
      <c r="R56" s="17"/>
      <c r="S56" s="17">
        <f>IF(FIND($O56,"　秀優良可合認定")&gt;1,1,0)*1</f>
        <v>1</v>
      </c>
      <c r="T56" s="17"/>
      <c r="V56" s="49">
        <f t="shared" si="3"/>
        <v>0</v>
      </c>
    </row>
    <row r="57" spans="1:22" ht="14.25">
      <c r="A57" s="5" t="s">
        <v>140</v>
      </c>
      <c r="B57" s="4" t="s">
        <v>59</v>
      </c>
      <c r="C57" s="6">
        <v>2</v>
      </c>
      <c r="D57" s="28"/>
      <c r="E57" s="6"/>
      <c r="F57" s="6"/>
      <c r="G57" s="6"/>
      <c r="H57" s="6"/>
      <c r="I57" s="17"/>
      <c r="J57" s="17"/>
      <c r="K57" s="17"/>
      <c r="L57" s="17">
        <f>IF(FIND($D57,"　秀優良可合認定")&gt;1,1,0)*1</f>
        <v>0</v>
      </c>
      <c r="M57" s="17"/>
      <c r="O57" s="28" t="s">
        <v>180</v>
      </c>
      <c r="P57" s="17"/>
      <c r="Q57" s="17"/>
      <c r="R57" s="17"/>
      <c r="S57" s="17">
        <f>IF(FIND($O57,"　秀優良可合認定")&gt;1,1,0)*1</f>
        <v>1</v>
      </c>
      <c r="T57" s="17"/>
      <c r="V57" s="49">
        <f t="shared" si="3"/>
        <v>0</v>
      </c>
    </row>
    <row r="58" spans="1:22" ht="14.25">
      <c r="A58" s="80" t="s">
        <v>113</v>
      </c>
      <c r="B58" s="4" t="s">
        <v>59</v>
      </c>
      <c r="C58" s="6">
        <v>2</v>
      </c>
      <c r="D58" s="28"/>
      <c r="E58" s="6"/>
      <c r="F58" s="6"/>
      <c r="G58" s="6"/>
      <c r="H58" s="6"/>
      <c r="I58" s="17">
        <f aca="true" t="shared" si="4" ref="I58:K61">IF(FIND($D58,"　秀優良可合認定")&gt;1,1,0)*1</f>
        <v>0</v>
      </c>
      <c r="J58" s="17">
        <f t="shared" si="4"/>
        <v>0</v>
      </c>
      <c r="K58" s="17">
        <f t="shared" si="4"/>
        <v>0</v>
      </c>
      <c r="L58" s="17"/>
      <c r="M58" s="17">
        <f>IF(FIND($D58,"　秀優良可合認定")&gt;1,2,0)*1</f>
        <v>0</v>
      </c>
      <c r="O58" s="28" t="s">
        <v>180</v>
      </c>
      <c r="P58" s="17">
        <f aca="true" t="shared" si="5" ref="P58:R59">IF(FIND($O58,"　秀優良可合認定")&gt;1,1,0)*1</f>
        <v>1</v>
      </c>
      <c r="Q58" s="17">
        <f t="shared" si="5"/>
        <v>1</v>
      </c>
      <c r="R58" s="17">
        <f t="shared" si="5"/>
        <v>1</v>
      </c>
      <c r="S58" s="17"/>
      <c r="T58" s="17">
        <f>IF(FIND($O58,"　秀優良可合認定")&gt;1,2,0)*1</f>
        <v>2</v>
      </c>
      <c r="V58" s="49">
        <f t="shared" si="3"/>
        <v>0</v>
      </c>
    </row>
    <row r="59" spans="1:22" ht="14.25">
      <c r="A59" s="81" t="s">
        <v>110</v>
      </c>
      <c r="B59" s="4" t="s">
        <v>59</v>
      </c>
      <c r="C59" s="6">
        <v>2</v>
      </c>
      <c r="D59" s="28"/>
      <c r="E59" s="6"/>
      <c r="F59" s="6"/>
      <c r="G59" s="6"/>
      <c r="H59" s="6"/>
      <c r="I59" s="17">
        <f t="shared" si="4"/>
        <v>0</v>
      </c>
      <c r="J59" s="17">
        <f t="shared" si="4"/>
        <v>0</v>
      </c>
      <c r="K59" s="17">
        <f t="shared" si="4"/>
        <v>0</v>
      </c>
      <c r="L59" s="17"/>
      <c r="M59" s="17">
        <f>IF(FIND($D59,"　秀優良可合認定")&gt;1,2,0)*1</f>
        <v>0</v>
      </c>
      <c r="O59" s="28" t="s">
        <v>180</v>
      </c>
      <c r="P59" s="17">
        <f t="shared" si="5"/>
        <v>1</v>
      </c>
      <c r="Q59" s="17">
        <f t="shared" si="5"/>
        <v>1</v>
      </c>
      <c r="R59" s="17">
        <f t="shared" si="5"/>
        <v>1</v>
      </c>
      <c r="S59" s="17"/>
      <c r="T59" s="17">
        <f>IF(FIND($O59,"　秀優良可合認定")&gt;1,2,0)*1</f>
        <v>2</v>
      </c>
      <c r="V59" s="49">
        <f t="shared" si="3"/>
        <v>0</v>
      </c>
    </row>
    <row r="60" spans="1:22" ht="14.25">
      <c r="A60" s="5" t="s">
        <v>111</v>
      </c>
      <c r="B60" s="4" t="s">
        <v>59</v>
      </c>
      <c r="C60" s="6">
        <v>2</v>
      </c>
      <c r="D60" s="28"/>
      <c r="E60" s="6"/>
      <c r="F60" s="6"/>
      <c r="G60" s="6"/>
      <c r="H60" s="6"/>
      <c r="I60" s="17">
        <f t="shared" si="4"/>
        <v>0</v>
      </c>
      <c r="J60" s="17"/>
      <c r="K60" s="17"/>
      <c r="L60" s="17"/>
      <c r="M60" s="17"/>
      <c r="O60" s="28" t="s">
        <v>180</v>
      </c>
      <c r="P60" s="17">
        <f aca="true" t="shared" si="6" ref="P60:P65">IF(FIND($O60,"　秀優良可合認定")&gt;1,1,0)*1</f>
        <v>1</v>
      </c>
      <c r="Q60" s="17"/>
      <c r="R60" s="17"/>
      <c r="S60" s="17"/>
      <c r="T60" s="17"/>
      <c r="V60" s="49">
        <f t="shared" si="3"/>
        <v>0</v>
      </c>
    </row>
    <row r="61" spans="1:22" ht="14.25">
      <c r="A61" s="5" t="s">
        <v>112</v>
      </c>
      <c r="B61" s="4" t="s">
        <v>59</v>
      </c>
      <c r="C61" s="6">
        <v>2</v>
      </c>
      <c r="D61" s="28"/>
      <c r="E61" s="6"/>
      <c r="F61" s="6"/>
      <c r="G61" s="6"/>
      <c r="H61" s="6"/>
      <c r="I61" s="17">
        <f t="shared" si="4"/>
        <v>0</v>
      </c>
      <c r="J61" s="17"/>
      <c r="K61" s="17"/>
      <c r="L61" s="17"/>
      <c r="M61" s="17"/>
      <c r="O61" s="28" t="s">
        <v>180</v>
      </c>
      <c r="P61" s="17">
        <f t="shared" si="6"/>
        <v>1</v>
      </c>
      <c r="Q61" s="17"/>
      <c r="R61" s="17"/>
      <c r="S61" s="17"/>
      <c r="T61" s="17"/>
      <c r="V61" s="49">
        <f t="shared" si="3"/>
        <v>0</v>
      </c>
    </row>
    <row r="62" spans="1:22" ht="14.25">
      <c r="A62" s="5" t="s">
        <v>33</v>
      </c>
      <c r="B62" s="4" t="s">
        <v>59</v>
      </c>
      <c r="C62" s="6">
        <v>2</v>
      </c>
      <c r="D62" s="28"/>
      <c r="E62" s="6"/>
      <c r="F62" s="6"/>
      <c r="G62" s="6"/>
      <c r="H62" s="6"/>
      <c r="I62" s="17">
        <f aca="true" t="shared" si="7" ref="I62:L66">IF(FIND($D62,"　秀優良可合認定")&gt;1,1,0)*1</f>
        <v>0</v>
      </c>
      <c r="J62" s="17"/>
      <c r="K62" s="17"/>
      <c r="L62" s="17">
        <f>IF(FIND($D62,"　秀優良可合認定")&gt;1,1,0)*1</f>
        <v>0</v>
      </c>
      <c r="M62" s="17"/>
      <c r="O62" s="28" t="s">
        <v>180</v>
      </c>
      <c r="P62" s="17">
        <f t="shared" si="6"/>
        <v>1</v>
      </c>
      <c r="Q62" s="17"/>
      <c r="R62" s="17"/>
      <c r="S62" s="17">
        <f>IF(FIND($O62,"　秀優良可合認定")&gt;1,1,0)*1</f>
        <v>1</v>
      </c>
      <c r="T62" s="17"/>
      <c r="V62" s="49">
        <f t="shared" si="3"/>
        <v>0</v>
      </c>
    </row>
    <row r="63" spans="1:22" ht="14.25">
      <c r="A63" s="5" t="s">
        <v>34</v>
      </c>
      <c r="B63" s="4" t="s">
        <v>59</v>
      </c>
      <c r="C63" s="6">
        <v>2</v>
      </c>
      <c r="D63" s="28"/>
      <c r="E63" s="6"/>
      <c r="F63" s="6"/>
      <c r="G63" s="6"/>
      <c r="H63" s="6"/>
      <c r="I63" s="17">
        <f t="shared" si="7"/>
        <v>0</v>
      </c>
      <c r="J63" s="17"/>
      <c r="K63" s="17"/>
      <c r="L63" s="17"/>
      <c r="M63" s="17"/>
      <c r="O63" s="28" t="s">
        <v>180</v>
      </c>
      <c r="P63" s="17">
        <f t="shared" si="6"/>
        <v>1</v>
      </c>
      <c r="Q63" s="17"/>
      <c r="R63" s="17"/>
      <c r="S63" s="17"/>
      <c r="T63" s="17"/>
      <c r="V63" s="49">
        <f t="shared" si="3"/>
        <v>0</v>
      </c>
    </row>
    <row r="64" spans="1:22" ht="14.25">
      <c r="A64" s="5" t="s">
        <v>143</v>
      </c>
      <c r="B64" s="4" t="s">
        <v>59</v>
      </c>
      <c r="C64" s="6">
        <v>2</v>
      </c>
      <c r="D64" s="28"/>
      <c r="E64" s="6"/>
      <c r="F64" s="6"/>
      <c r="G64" s="6"/>
      <c r="H64" s="6"/>
      <c r="I64" s="17">
        <f t="shared" si="7"/>
        <v>0</v>
      </c>
      <c r="J64" s="17">
        <f t="shared" si="7"/>
        <v>0</v>
      </c>
      <c r="K64" s="17">
        <f t="shared" si="7"/>
        <v>0</v>
      </c>
      <c r="L64" s="17"/>
      <c r="M64" s="17"/>
      <c r="O64" s="28" t="s">
        <v>180</v>
      </c>
      <c r="P64" s="17">
        <f t="shared" si="6"/>
        <v>1</v>
      </c>
      <c r="Q64" s="17">
        <f>IF(FIND($O64,"　秀優良可合認定")&gt;1,1,0)*1</f>
        <v>1</v>
      </c>
      <c r="R64" s="17">
        <f>IF(FIND($O64,"　秀優良可合認定")&gt;1,1,0)*1</f>
        <v>1</v>
      </c>
      <c r="S64" s="17"/>
      <c r="T64" s="17"/>
      <c r="V64" s="49">
        <f t="shared" si="3"/>
        <v>0</v>
      </c>
    </row>
    <row r="65" spans="1:22" ht="14.25">
      <c r="A65" s="5" t="s">
        <v>142</v>
      </c>
      <c r="B65" s="4" t="s">
        <v>59</v>
      </c>
      <c r="C65" s="6">
        <v>1</v>
      </c>
      <c r="D65" s="28"/>
      <c r="E65" s="6"/>
      <c r="F65" s="6"/>
      <c r="G65" s="6"/>
      <c r="H65" s="6"/>
      <c r="I65" s="17">
        <f t="shared" si="7"/>
        <v>0</v>
      </c>
      <c r="J65" s="17">
        <f t="shared" si="7"/>
        <v>0</v>
      </c>
      <c r="K65" s="17">
        <f t="shared" si="7"/>
        <v>0</v>
      </c>
      <c r="L65" s="17">
        <f t="shared" si="7"/>
        <v>0</v>
      </c>
      <c r="M65" s="17">
        <f>IF(FIND($D65,"　秀優良可合認定")&gt;1,2,0)*1</f>
        <v>0</v>
      </c>
      <c r="O65" s="28" t="s">
        <v>180</v>
      </c>
      <c r="P65" s="17">
        <f t="shared" si="6"/>
        <v>1</v>
      </c>
      <c r="Q65" s="17">
        <f>IF(FIND($O65,"　秀優良可合認定")&gt;1,1,0)*1</f>
        <v>1</v>
      </c>
      <c r="R65" s="17">
        <f>IF(FIND($O65,"　秀優良可合認定")&gt;1,1,0)*1</f>
        <v>1</v>
      </c>
      <c r="S65" s="17">
        <f>IF(FIND($O65,"　秀優良可合認定")&gt;1,1,0)*1</f>
        <v>1</v>
      </c>
      <c r="T65" s="17">
        <f>IF(FIND($O65,"　秀優良可合認定")&gt;1,2,0)*1</f>
        <v>2</v>
      </c>
      <c r="V65" s="49">
        <f t="shared" si="3"/>
        <v>0</v>
      </c>
    </row>
    <row r="66" spans="1:22" ht="14.25">
      <c r="A66" s="5" t="s">
        <v>141</v>
      </c>
      <c r="B66" s="4" t="s">
        <v>59</v>
      </c>
      <c r="C66" s="6">
        <v>2</v>
      </c>
      <c r="D66" s="28"/>
      <c r="E66" s="6"/>
      <c r="F66" s="6"/>
      <c r="G66" s="6"/>
      <c r="H66" s="6"/>
      <c r="I66" s="17">
        <f t="shared" si="7"/>
        <v>0</v>
      </c>
      <c r="J66" s="17">
        <f t="shared" si="7"/>
        <v>0</v>
      </c>
      <c r="K66" s="17">
        <f t="shared" si="7"/>
        <v>0</v>
      </c>
      <c r="L66" s="17">
        <f t="shared" si="7"/>
        <v>0</v>
      </c>
      <c r="M66" s="17">
        <f>IF(FIND($D66,"　秀優良可合認定")&gt;1,2,0)*1</f>
        <v>0</v>
      </c>
      <c r="O66" s="28" t="s">
        <v>180</v>
      </c>
      <c r="P66" s="17">
        <f>IF(FIND($D66,"　秀優良可合認定")&gt;1,1,0)*1</f>
        <v>0</v>
      </c>
      <c r="Q66" s="17">
        <f>IF(FIND($D66,"　秀優良可合認定")&gt;1,1,0)*1</f>
        <v>0</v>
      </c>
      <c r="R66" s="17">
        <f>IF(FIND($D66,"　秀優良可合認定")&gt;1,1,0)*1</f>
        <v>0</v>
      </c>
      <c r="S66" s="17">
        <f>IF(FIND($D66,"　秀優良可合認定")&gt;1,1,0)*1</f>
        <v>0</v>
      </c>
      <c r="T66" s="17">
        <f>IF(FIND($D66,"　秀優良可合認定")&gt;1,2,0)*1</f>
        <v>0</v>
      </c>
      <c r="V66" s="66">
        <f t="shared" si="3"/>
        <v>0</v>
      </c>
    </row>
    <row r="67" spans="1:22" ht="14.25">
      <c r="A67" s="5" t="s">
        <v>35</v>
      </c>
      <c r="B67" s="4" t="s">
        <v>59</v>
      </c>
      <c r="C67" s="6">
        <v>0</v>
      </c>
      <c r="D67" s="28"/>
      <c r="E67" s="6"/>
      <c r="F67" s="6"/>
      <c r="G67" s="6"/>
      <c r="H67" s="6"/>
      <c r="I67" s="17"/>
      <c r="J67" s="17"/>
      <c r="K67" s="17"/>
      <c r="L67" s="17"/>
      <c r="M67" s="17"/>
      <c r="O67" s="28" t="s">
        <v>180</v>
      </c>
      <c r="P67" s="17"/>
      <c r="Q67" s="17"/>
      <c r="R67" s="17"/>
      <c r="S67" s="17"/>
      <c r="T67" s="17"/>
      <c r="V67" s="49">
        <f t="shared" si="3"/>
        <v>0</v>
      </c>
    </row>
    <row r="68" spans="1:20" ht="14.25">
      <c r="A68" s="2"/>
      <c r="C68" s="46">
        <f>SUM(V49:V67)</f>
        <v>0</v>
      </c>
      <c r="H68" s="39" t="s">
        <v>70</v>
      </c>
      <c r="I68" s="17">
        <f>SUM(I49:I67)</f>
        <v>0</v>
      </c>
      <c r="J68" s="17">
        <f>SUM(J49:J67)</f>
        <v>0</v>
      </c>
      <c r="K68" s="17">
        <f>SUM(K49:K67)</f>
        <v>0</v>
      </c>
      <c r="L68" s="17">
        <f>SUM(L49:L67)</f>
        <v>0</v>
      </c>
      <c r="M68" s="17">
        <f>SUM(M49:M67)</f>
        <v>0</v>
      </c>
      <c r="O68" s="28" t="s">
        <v>180</v>
      </c>
      <c r="P68" s="17">
        <f>SUM(P49:P67)</f>
        <v>16</v>
      </c>
      <c r="Q68" s="17">
        <f>SUM(Q49:Q67)</f>
        <v>4</v>
      </c>
      <c r="R68" s="17">
        <f>SUM(R49:R67)</f>
        <v>4</v>
      </c>
      <c r="S68" s="17">
        <f>SUM(S49:S67)</f>
        <v>5</v>
      </c>
      <c r="T68" s="17">
        <f>SUM(T49:T67)</f>
        <v>6</v>
      </c>
    </row>
    <row r="69" spans="1:20" ht="13.5">
      <c r="A69" s="2"/>
      <c r="H69" s="105" t="s">
        <v>187</v>
      </c>
      <c r="I69" s="17">
        <f>I68/P68</f>
        <v>0</v>
      </c>
      <c r="J69" s="17">
        <f>J68/Q68</f>
        <v>0</v>
      </c>
      <c r="K69" s="17">
        <f>K68/R68</f>
        <v>0</v>
      </c>
      <c r="L69" s="17">
        <f>L68/S68</f>
        <v>0</v>
      </c>
      <c r="M69" s="17">
        <f>M68/T68</f>
        <v>0</v>
      </c>
      <c r="O69" s="39" t="s">
        <v>70</v>
      </c>
      <c r="P69" s="104">
        <f>SUM(P49:P68)</f>
        <v>32</v>
      </c>
      <c r="Q69" s="17">
        <f>SUM(Q49:Q68)</f>
        <v>8</v>
      </c>
      <c r="R69" s="17">
        <f>SUM(R49:R68)</f>
        <v>8</v>
      </c>
      <c r="S69" s="17">
        <f>SUM(S49:S68)</f>
        <v>10</v>
      </c>
      <c r="T69" s="17">
        <f>SUM(T49:T68)</f>
        <v>12</v>
      </c>
    </row>
    <row r="70" spans="1:13" ht="13.5">
      <c r="A70" t="s">
        <v>144</v>
      </c>
      <c r="H70" s="107" t="s">
        <v>184</v>
      </c>
      <c r="I70" s="104">
        <f>P68/P68</f>
        <v>1</v>
      </c>
      <c r="J70" s="104">
        <f>Q68/Q68</f>
        <v>1</v>
      </c>
      <c r="K70" s="104">
        <f>R68/R68</f>
        <v>1</v>
      </c>
      <c r="L70" s="104">
        <f>S68/S68</f>
        <v>1</v>
      </c>
      <c r="M70" s="104">
        <f>T68/T68</f>
        <v>1</v>
      </c>
    </row>
    <row r="72" spans="2:13" ht="13.5">
      <c r="B72" s="94" t="s">
        <v>165</v>
      </c>
      <c r="C72" s="95">
        <f>C43+C68</f>
        <v>0</v>
      </c>
      <c r="H72" s="94" t="s">
        <v>166</v>
      </c>
      <c r="I72" s="96">
        <f>I43+I68</f>
        <v>0</v>
      </c>
      <c r="J72" s="96">
        <f>J43+J68</f>
        <v>0</v>
      </c>
      <c r="K72" s="96">
        <f>K43+K68</f>
        <v>0</v>
      </c>
      <c r="L72" s="96">
        <f>L43+L68</f>
        <v>0</v>
      </c>
      <c r="M72" s="96">
        <f>M43+M68</f>
        <v>0</v>
      </c>
    </row>
    <row r="122" ht="15.75">
      <c r="A122" s="10"/>
    </row>
  </sheetData>
  <sheetProtection/>
  <mergeCells count="6">
    <mergeCell ref="I19:M19"/>
    <mergeCell ref="I47:M47"/>
    <mergeCell ref="B19:B20"/>
    <mergeCell ref="B47:B48"/>
    <mergeCell ref="P19:T19"/>
    <mergeCell ref="P47:T47"/>
  </mergeCells>
  <printOptions/>
  <pageMargins left="0.31496062992125984" right="0" top="0.984251968503937" bottom="0.3937007874015748" header="0.5118110236220472" footer="0.5118110236220472"/>
  <pageSetup horizontalDpi="300" verticalDpi="300" orientation="landscape" paperSize="9" scale="98" r:id="rId2"/>
  <ignoredErrors>
    <ignoredError sqref="L27 L31 L36 S27 S31 S3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zoomScale="85" zoomScaleNormal="85" zoomScalePageLayoutView="0" workbookViewId="0" topLeftCell="A1">
      <pane ySplit="10" topLeftCell="A38" activePane="bottomLeft" state="frozen"/>
      <selection pane="topLeft" activeCell="A1" sqref="A1"/>
      <selection pane="bottomLeft" activeCell="B58" sqref="B58"/>
    </sheetView>
  </sheetViews>
  <sheetFormatPr defaultColWidth="9.00390625" defaultRowHeight="13.5" outlineLevelCol="1"/>
  <cols>
    <col min="1" max="1" width="20.625" style="0" customWidth="1"/>
    <col min="9" max="9" width="10.00390625" style="0" customWidth="1"/>
    <col min="10" max="14" width="7.625" style="0" customWidth="1"/>
    <col min="15" max="16" width="7.625" style="0" hidden="1" customWidth="1" outlineLevel="1"/>
    <col min="17" max="17" width="9.00390625" style="48" hidden="1" customWidth="1" outlineLevel="1"/>
    <col min="18" max="21" width="9.00390625" style="0" hidden="1" customWidth="1" outlineLevel="1"/>
    <col min="22" max="22" width="9.00390625" style="0" customWidth="1" collapsed="1"/>
  </cols>
  <sheetData>
    <row r="1" ht="13.5">
      <c r="A1" s="2" t="s">
        <v>83</v>
      </c>
    </row>
    <row r="2" spans="1:3" ht="13.5">
      <c r="A2" s="56" t="s">
        <v>94</v>
      </c>
      <c r="C2" s="43"/>
    </row>
    <row r="3" spans="1:3" ht="13.5">
      <c r="A3" s="56" t="s">
        <v>99</v>
      </c>
      <c r="C3" s="43"/>
    </row>
    <row r="4" spans="1:3" ht="13.5">
      <c r="A4" s="56" t="s">
        <v>114</v>
      </c>
      <c r="C4" s="43"/>
    </row>
    <row r="5" spans="1:3" ht="13.5">
      <c r="A5" s="56" t="s">
        <v>95</v>
      </c>
      <c r="C5" s="43"/>
    </row>
    <row r="6" spans="1:3" ht="13.5">
      <c r="A6" s="56" t="s">
        <v>96</v>
      </c>
      <c r="C6" s="43"/>
    </row>
    <row r="7" spans="1:3" ht="13.5">
      <c r="A7" s="56" t="s">
        <v>100</v>
      </c>
      <c r="C7" s="43"/>
    </row>
    <row r="8" spans="1:3" ht="13.5">
      <c r="A8" s="56" t="s">
        <v>97</v>
      </c>
      <c r="C8" s="43"/>
    </row>
    <row r="9" spans="1:3" ht="13.5">
      <c r="A9" s="56" t="s">
        <v>98</v>
      </c>
      <c r="C9" s="43"/>
    </row>
    <row r="10" spans="1:3" ht="13.5">
      <c r="A10" s="56" t="s">
        <v>107</v>
      </c>
      <c r="C10" s="43"/>
    </row>
    <row r="11" ht="13.5">
      <c r="A11" s="54"/>
    </row>
    <row r="13" spans="1:3" ht="13.5">
      <c r="A13" s="57" t="s">
        <v>85</v>
      </c>
      <c r="B13" s="57"/>
      <c r="C13" s="58"/>
    </row>
    <row r="14" spans="1:3" ht="13.5">
      <c r="A14" s="59" t="s">
        <v>84</v>
      </c>
      <c r="B14" s="60" t="s">
        <v>104</v>
      </c>
      <c r="C14" s="58"/>
    </row>
    <row r="15" spans="1:3" ht="13.5">
      <c r="A15" s="61" t="s">
        <v>90</v>
      </c>
      <c r="B15" s="62" t="str">
        <f>IF($C38=31,"○","×")</f>
        <v>×</v>
      </c>
      <c r="C15" s="63" t="s">
        <v>86</v>
      </c>
    </row>
    <row r="16" spans="1:3" ht="13.5">
      <c r="A16" s="61" t="s">
        <v>91</v>
      </c>
      <c r="B16" s="62" t="str">
        <f>IF($C56&gt;=16,"○","×")</f>
        <v>×</v>
      </c>
      <c r="C16" s="63" t="s">
        <v>86</v>
      </c>
    </row>
    <row r="17" spans="1:3" ht="13.5">
      <c r="A17" s="64" t="s">
        <v>92</v>
      </c>
      <c r="B17" s="65" t="str">
        <f>IF(C84-'基盤教育科目'!C26-'基盤教育科目'!C59-'基盤教育科目'!C117-'基盤教育科目'!C127-'基盤教育科目'!C133&gt;=90,"○","×")</f>
        <v>×</v>
      </c>
      <c r="C17" s="63" t="s">
        <v>86</v>
      </c>
    </row>
    <row r="19" ht="13.5">
      <c r="A19" s="45" t="s">
        <v>80</v>
      </c>
    </row>
    <row r="20" spans="1:21" ht="30" customHeight="1">
      <c r="A20" s="134" t="s">
        <v>36</v>
      </c>
      <c r="B20" s="128" t="s">
        <v>60</v>
      </c>
      <c r="C20" s="24"/>
      <c r="D20" s="25" t="s">
        <v>1</v>
      </c>
      <c r="E20" s="25" t="s">
        <v>2</v>
      </c>
      <c r="F20" s="25" t="s">
        <v>4</v>
      </c>
      <c r="G20" s="25" t="s">
        <v>5</v>
      </c>
      <c r="H20" s="25" t="s">
        <v>7</v>
      </c>
      <c r="I20" s="121" t="s">
        <v>182</v>
      </c>
      <c r="J20" s="122"/>
      <c r="K20" s="122"/>
      <c r="L20" s="122"/>
      <c r="M20" s="137"/>
      <c r="N20" s="101"/>
      <c r="O20" s="116"/>
      <c r="P20" s="118" t="s">
        <v>183</v>
      </c>
      <c r="Q20" s="121" t="s">
        <v>186</v>
      </c>
      <c r="R20" s="122"/>
      <c r="S20" s="122"/>
      <c r="T20" s="122"/>
      <c r="U20" s="122"/>
    </row>
    <row r="21" spans="1:21" ht="24">
      <c r="A21" s="136"/>
      <c r="B21" s="124"/>
      <c r="C21" s="20" t="s">
        <v>0</v>
      </c>
      <c r="D21" s="20" t="s">
        <v>61</v>
      </c>
      <c r="E21" s="20" t="s">
        <v>3</v>
      </c>
      <c r="F21" s="20" t="s">
        <v>77</v>
      </c>
      <c r="G21" s="20" t="s">
        <v>6</v>
      </c>
      <c r="H21" s="20" t="s">
        <v>8</v>
      </c>
      <c r="I21" s="19" t="s">
        <v>63</v>
      </c>
      <c r="J21" s="19" t="s">
        <v>64</v>
      </c>
      <c r="K21" s="19" t="s">
        <v>65</v>
      </c>
      <c r="L21" s="19" t="s">
        <v>66</v>
      </c>
      <c r="M21" s="19" t="s">
        <v>67</v>
      </c>
      <c r="N21" s="102"/>
      <c r="O21" s="100"/>
      <c r="P21" s="20" t="s">
        <v>181</v>
      </c>
      <c r="Q21" s="19" t="s">
        <v>63</v>
      </c>
      <c r="R21" s="19" t="s">
        <v>64</v>
      </c>
      <c r="S21" s="19" t="s">
        <v>65</v>
      </c>
      <c r="T21" s="19" t="s">
        <v>66</v>
      </c>
      <c r="U21" s="19" t="s">
        <v>67</v>
      </c>
    </row>
    <row r="22" spans="1:21" ht="14.25">
      <c r="A22" s="5" t="s">
        <v>41</v>
      </c>
      <c r="B22" s="16" t="s">
        <v>9</v>
      </c>
      <c r="C22" s="21">
        <v>2</v>
      </c>
      <c r="D22" s="28"/>
      <c r="E22" s="27"/>
      <c r="F22" s="27"/>
      <c r="G22" s="27"/>
      <c r="H22" s="27"/>
      <c r="I22" s="17">
        <f>IF(FIND($D22,"　秀優良可合認定")&gt;1,1,0)*1</f>
        <v>0</v>
      </c>
      <c r="J22" s="17"/>
      <c r="K22" s="17">
        <f>IF(FIND($D22,"　秀優良可合認定")&gt;1,1,0)*1</f>
        <v>0</v>
      </c>
      <c r="L22" s="17">
        <f aca="true" t="shared" si="0" ref="L22:L28">IF(FIND($D22,"　秀優良可合認定")&gt;1,2,0)*1</f>
        <v>0</v>
      </c>
      <c r="M22" s="17">
        <f>IF(FIND($D22,"　秀優良可合認定")&gt;1,1,0)*1</f>
        <v>0</v>
      </c>
      <c r="N22" s="103"/>
      <c r="O22" s="49">
        <f aca="true" t="shared" si="1" ref="O22:O37">IF(FIND($D22,"　秀優良可合認定")&gt;1,1,0)*$C22</f>
        <v>0</v>
      </c>
      <c r="P22" s="28" t="s">
        <v>180</v>
      </c>
      <c r="Q22" s="17">
        <f>IF(FIND($P22,"　秀優良可合認定")&gt;1,1,0)*1</f>
        <v>1</v>
      </c>
      <c r="R22" s="17"/>
      <c r="S22" s="17">
        <f>IF(FIND($P22,"　秀優良可合認定")&gt;1,1,0)*1</f>
        <v>1</v>
      </c>
      <c r="T22" s="17">
        <f aca="true" t="shared" si="2" ref="T22:T28">IF(FIND($P22,"　秀優良可合認定")&gt;1,2,0)*1</f>
        <v>2</v>
      </c>
      <c r="U22" s="17">
        <f>IF(FIND($P22,"　秀優良可合認定")&gt;1,1,0)*1</f>
        <v>1</v>
      </c>
    </row>
    <row r="23" spans="1:21" ht="14.25">
      <c r="A23" s="5" t="s">
        <v>42</v>
      </c>
      <c r="B23" s="16" t="s">
        <v>9</v>
      </c>
      <c r="C23" s="6">
        <v>2</v>
      </c>
      <c r="D23" s="28"/>
      <c r="E23" s="27"/>
      <c r="F23" s="27"/>
      <c r="G23" s="27"/>
      <c r="H23" s="27"/>
      <c r="I23" s="17"/>
      <c r="J23" s="17"/>
      <c r="K23" s="17"/>
      <c r="L23" s="17">
        <f t="shared" si="0"/>
        <v>0</v>
      </c>
      <c r="M23" s="17">
        <f>IF(FIND($D23,"　秀優良可合認定")&gt;1,2,0)*1</f>
        <v>0</v>
      </c>
      <c r="N23" s="103"/>
      <c r="O23" s="49">
        <f t="shared" si="1"/>
        <v>0</v>
      </c>
      <c r="P23" s="28" t="s">
        <v>180</v>
      </c>
      <c r="Q23" s="17"/>
      <c r="R23" s="17"/>
      <c r="S23" s="17"/>
      <c r="T23" s="17">
        <f t="shared" si="2"/>
        <v>2</v>
      </c>
      <c r="U23" s="17">
        <f>IF(FIND($P23,"　秀優良可合認定")&gt;1,2,0)*1</f>
        <v>2</v>
      </c>
    </row>
    <row r="24" spans="1:21" ht="14.25">
      <c r="A24" s="5" t="s">
        <v>43</v>
      </c>
      <c r="B24" s="16" t="s">
        <v>9</v>
      </c>
      <c r="C24" s="6">
        <v>2</v>
      </c>
      <c r="D24" s="28"/>
      <c r="E24" s="27"/>
      <c r="F24" s="27"/>
      <c r="G24" s="27"/>
      <c r="H24" s="27"/>
      <c r="I24" s="17">
        <f>IF(FIND($D24,"　秀優良可合認定")&gt;1,1,0)*1</f>
        <v>0</v>
      </c>
      <c r="J24" s="17"/>
      <c r="K24" s="17"/>
      <c r="L24" s="17">
        <f t="shared" si="0"/>
        <v>0</v>
      </c>
      <c r="M24" s="17"/>
      <c r="N24" s="103"/>
      <c r="O24" s="49">
        <f t="shared" si="1"/>
        <v>0</v>
      </c>
      <c r="P24" s="28" t="s">
        <v>180</v>
      </c>
      <c r="Q24" s="17">
        <f>IF(FIND($P24,"　秀優良可合認定")&gt;1,1,0)*1</f>
        <v>1</v>
      </c>
      <c r="R24" s="17"/>
      <c r="S24" s="17"/>
      <c r="T24" s="17">
        <f t="shared" si="2"/>
        <v>2</v>
      </c>
      <c r="U24" s="17"/>
    </row>
    <row r="25" spans="1:21" ht="14.25">
      <c r="A25" s="5" t="s">
        <v>44</v>
      </c>
      <c r="B25" s="16" t="s">
        <v>9</v>
      </c>
      <c r="C25" s="6">
        <v>2</v>
      </c>
      <c r="D25" s="28"/>
      <c r="E25" s="27"/>
      <c r="F25" s="27"/>
      <c r="G25" s="27"/>
      <c r="H25" s="27"/>
      <c r="I25" s="17">
        <f>IF(FIND($D25,"　秀優良可合認定")&gt;1,1,0)*1</f>
        <v>0</v>
      </c>
      <c r="J25" s="17"/>
      <c r="K25" s="17"/>
      <c r="L25" s="17">
        <f t="shared" si="0"/>
        <v>0</v>
      </c>
      <c r="M25" s="17">
        <f>IF(FIND($D25,"　秀優良可合認定")&gt;1,1,0)*1</f>
        <v>0</v>
      </c>
      <c r="N25" s="103"/>
      <c r="O25" s="49">
        <f t="shared" si="1"/>
        <v>0</v>
      </c>
      <c r="P25" s="28" t="s">
        <v>180</v>
      </c>
      <c r="Q25" s="17">
        <f>IF(FIND($P25,"　秀優良可合認定")&gt;1,1,0)*1</f>
        <v>1</v>
      </c>
      <c r="R25" s="17"/>
      <c r="S25" s="17"/>
      <c r="T25" s="17">
        <f t="shared" si="2"/>
        <v>2</v>
      </c>
      <c r="U25" s="17">
        <f>IF(FIND($P25,"　秀優良可合認定")&gt;1,1,0)*1</f>
        <v>1</v>
      </c>
    </row>
    <row r="26" spans="1:21" ht="14.25">
      <c r="A26" s="5" t="s">
        <v>48</v>
      </c>
      <c r="B26" s="16" t="s">
        <v>9</v>
      </c>
      <c r="C26" s="6">
        <v>2</v>
      </c>
      <c r="D26" s="28"/>
      <c r="E26" s="27"/>
      <c r="F26" s="27"/>
      <c r="G26" s="27"/>
      <c r="H26" s="27"/>
      <c r="I26" s="17">
        <f>IF(FIND($D26,"　秀優良可合認定")&gt;1,1,0)*1</f>
        <v>0</v>
      </c>
      <c r="J26" s="17"/>
      <c r="K26" s="17">
        <f>IF(FIND($D26,"　秀優良可合認定")&gt;1,1,0)*1</f>
        <v>0</v>
      </c>
      <c r="L26" s="17">
        <f t="shared" si="0"/>
        <v>0</v>
      </c>
      <c r="M26" s="17"/>
      <c r="N26" s="103"/>
      <c r="O26" s="49">
        <f t="shared" si="1"/>
        <v>0</v>
      </c>
      <c r="P26" s="28" t="s">
        <v>180</v>
      </c>
      <c r="Q26" s="17">
        <f>IF(FIND($P26,"　秀優良可合認定")&gt;1,1,0)*1</f>
        <v>1</v>
      </c>
      <c r="R26" s="17"/>
      <c r="S26" s="17">
        <f>IF(FIND($P26,"　秀優良可合認定")&gt;1,1,0)*1</f>
        <v>1</v>
      </c>
      <c r="T26" s="17">
        <f t="shared" si="2"/>
        <v>2</v>
      </c>
      <c r="U26" s="17"/>
    </row>
    <row r="27" spans="1:21" ht="14.25">
      <c r="A27" s="5" t="s">
        <v>50</v>
      </c>
      <c r="B27" s="16" t="s">
        <v>9</v>
      </c>
      <c r="C27" s="6">
        <v>2</v>
      </c>
      <c r="D27" s="28"/>
      <c r="E27" s="27"/>
      <c r="F27" s="27"/>
      <c r="G27" s="27"/>
      <c r="H27" s="27"/>
      <c r="I27" s="17"/>
      <c r="J27" s="17"/>
      <c r="K27" s="17">
        <f>IF(FIND($D27,"　秀優良可合認定")&gt;1,1,0)*1</f>
        <v>0</v>
      </c>
      <c r="L27" s="17">
        <f t="shared" si="0"/>
        <v>0</v>
      </c>
      <c r="M27" s="17"/>
      <c r="N27" s="103"/>
      <c r="O27" s="49">
        <f t="shared" si="1"/>
        <v>0</v>
      </c>
      <c r="P27" s="28" t="s">
        <v>180</v>
      </c>
      <c r="Q27" s="17"/>
      <c r="R27" s="17"/>
      <c r="S27" s="17">
        <f>IF(FIND($P27,"　秀優良可合認定")&gt;1,1,0)*1</f>
        <v>1</v>
      </c>
      <c r="T27" s="17">
        <f t="shared" si="2"/>
        <v>2</v>
      </c>
      <c r="U27" s="17"/>
    </row>
    <row r="28" spans="1:21" ht="14.25">
      <c r="A28" s="5" t="s">
        <v>46</v>
      </c>
      <c r="B28" s="16" t="s">
        <v>9</v>
      </c>
      <c r="C28" s="6">
        <v>2</v>
      </c>
      <c r="D28" s="28"/>
      <c r="E28" s="27"/>
      <c r="F28" s="27"/>
      <c r="G28" s="27"/>
      <c r="H28" s="27"/>
      <c r="I28" s="17"/>
      <c r="J28" s="17"/>
      <c r="K28" s="17">
        <f>IF(FIND($D28,"　秀優良可合認定")&gt;1,1,0)*1</f>
        <v>0</v>
      </c>
      <c r="L28" s="17">
        <f t="shared" si="0"/>
        <v>0</v>
      </c>
      <c r="M28" s="17"/>
      <c r="N28" s="103"/>
      <c r="O28" s="49">
        <f t="shared" si="1"/>
        <v>0</v>
      </c>
      <c r="P28" s="28" t="s">
        <v>180</v>
      </c>
      <c r="Q28" s="17"/>
      <c r="R28" s="17"/>
      <c r="S28" s="17">
        <f>IF(FIND($P28,"　秀優良可合認定")&gt;1,1,0)*1</f>
        <v>1</v>
      </c>
      <c r="T28" s="17">
        <f t="shared" si="2"/>
        <v>2</v>
      </c>
      <c r="U28" s="17"/>
    </row>
    <row r="29" spans="1:21" ht="14.25">
      <c r="A29" s="90" t="s">
        <v>37</v>
      </c>
      <c r="B29" s="16" t="s">
        <v>9</v>
      </c>
      <c r="C29" s="13">
        <v>1</v>
      </c>
      <c r="D29" s="28"/>
      <c r="E29" s="27"/>
      <c r="F29" s="27"/>
      <c r="G29" s="27"/>
      <c r="H29" s="27"/>
      <c r="I29" s="17"/>
      <c r="J29" s="17">
        <f aca="true" t="shared" si="3" ref="J29:L31">IF(FIND($D29,"　秀優良可合認定")&gt;1,1,0)*1.5</f>
        <v>0</v>
      </c>
      <c r="K29" s="17">
        <f t="shared" si="3"/>
        <v>0</v>
      </c>
      <c r="L29" s="17">
        <f t="shared" si="3"/>
        <v>0</v>
      </c>
      <c r="M29" s="17">
        <f>IF(FIND($D29,"　秀優良可合認定")&gt;1,2,0)*1.5</f>
        <v>0</v>
      </c>
      <c r="N29" s="103"/>
      <c r="O29" s="49">
        <f t="shared" si="1"/>
        <v>0</v>
      </c>
      <c r="P29" s="28" t="s">
        <v>180</v>
      </c>
      <c r="Q29" s="17"/>
      <c r="R29" s="17">
        <f aca="true" t="shared" si="4" ref="R29:T31">IF(FIND($P29,"　秀優良可合認定")&gt;1,1,0)*1.5</f>
        <v>1.5</v>
      </c>
      <c r="S29" s="17">
        <f t="shared" si="4"/>
        <v>1.5</v>
      </c>
      <c r="T29" s="17">
        <f t="shared" si="4"/>
        <v>1.5</v>
      </c>
      <c r="U29" s="17">
        <f>IF(FIND($P29,"　秀優良可合認定")&gt;1,2,0)*1.5</f>
        <v>3</v>
      </c>
    </row>
    <row r="30" spans="1:21" ht="14.25">
      <c r="A30" s="91" t="s">
        <v>38</v>
      </c>
      <c r="B30" s="11" t="s">
        <v>9</v>
      </c>
      <c r="C30" s="6">
        <v>1</v>
      </c>
      <c r="D30" s="28"/>
      <c r="E30" s="27"/>
      <c r="F30" s="27"/>
      <c r="G30" s="27"/>
      <c r="H30" s="27"/>
      <c r="I30" s="17"/>
      <c r="J30" s="17">
        <f t="shared" si="3"/>
        <v>0</v>
      </c>
      <c r="K30" s="17">
        <f t="shared" si="3"/>
        <v>0</v>
      </c>
      <c r="L30" s="17">
        <f t="shared" si="3"/>
        <v>0</v>
      </c>
      <c r="M30" s="17">
        <f>IF(FIND($D30,"　秀優良可合認定")&gt;1,2,0)*1.5</f>
        <v>0</v>
      </c>
      <c r="N30" s="103"/>
      <c r="O30" s="49">
        <f t="shared" si="1"/>
        <v>0</v>
      </c>
      <c r="P30" s="28" t="s">
        <v>180</v>
      </c>
      <c r="Q30" s="17"/>
      <c r="R30" s="17">
        <f t="shared" si="4"/>
        <v>1.5</v>
      </c>
      <c r="S30" s="17">
        <f t="shared" si="4"/>
        <v>1.5</v>
      </c>
      <c r="T30" s="17">
        <f t="shared" si="4"/>
        <v>1.5</v>
      </c>
      <c r="U30" s="17">
        <f>IF(FIND($P30,"　秀優良可合認定")&gt;1,2,0)*1.5</f>
        <v>3</v>
      </c>
    </row>
    <row r="31" spans="1:21" ht="14.25">
      <c r="A31" s="91" t="s">
        <v>39</v>
      </c>
      <c r="B31" s="11" t="s">
        <v>9</v>
      </c>
      <c r="C31" s="6">
        <v>1</v>
      </c>
      <c r="D31" s="28"/>
      <c r="E31" s="27"/>
      <c r="F31" s="27"/>
      <c r="G31" s="27"/>
      <c r="H31" s="27"/>
      <c r="I31" s="17"/>
      <c r="J31" s="17">
        <f t="shared" si="3"/>
        <v>0</v>
      </c>
      <c r="K31" s="17">
        <f t="shared" si="3"/>
        <v>0</v>
      </c>
      <c r="L31" s="17">
        <f t="shared" si="3"/>
        <v>0</v>
      </c>
      <c r="M31" s="17">
        <f>IF(FIND($D31,"　秀優良可合認定")&gt;1,2,0)*1.5</f>
        <v>0</v>
      </c>
      <c r="N31" s="103"/>
      <c r="O31" s="49">
        <f t="shared" si="1"/>
        <v>0</v>
      </c>
      <c r="P31" s="28" t="s">
        <v>180</v>
      </c>
      <c r="Q31" s="17"/>
      <c r="R31" s="17">
        <f t="shared" si="4"/>
        <v>1.5</v>
      </c>
      <c r="S31" s="17">
        <f t="shared" si="4"/>
        <v>1.5</v>
      </c>
      <c r="T31" s="17">
        <f t="shared" si="4"/>
        <v>1.5</v>
      </c>
      <c r="U31" s="17">
        <f>IF(FIND($P31,"　秀優良可合認定")&gt;1,2,0)*1.5</f>
        <v>3</v>
      </c>
    </row>
    <row r="32" spans="1:21" ht="14.25">
      <c r="A32" s="32" t="s">
        <v>68</v>
      </c>
      <c r="B32" s="11" t="s">
        <v>9</v>
      </c>
      <c r="C32" s="6">
        <v>1</v>
      </c>
      <c r="D32" s="28"/>
      <c r="E32" s="27"/>
      <c r="F32" s="27"/>
      <c r="G32" s="27"/>
      <c r="H32" s="27"/>
      <c r="I32" s="17">
        <f aca="true" t="shared" si="5" ref="I32:K36">IF(FIND($D32,"　秀優良可合認定")&gt;1,1,0)*1.5</f>
        <v>0</v>
      </c>
      <c r="J32" s="17">
        <f t="shared" si="5"/>
        <v>0</v>
      </c>
      <c r="K32" s="17">
        <f t="shared" si="5"/>
        <v>0</v>
      </c>
      <c r="L32" s="17">
        <f>IF(FIND($D32,"　秀優良可合認定")&gt;1,2,0)*1.5</f>
        <v>0</v>
      </c>
      <c r="M32" s="17">
        <f>IF(FIND($D32,"　秀優良可合認定")&gt;1,1,0)*1.5</f>
        <v>0</v>
      </c>
      <c r="N32" s="103"/>
      <c r="O32" s="49">
        <f t="shared" si="1"/>
        <v>0</v>
      </c>
      <c r="P32" s="28" t="s">
        <v>180</v>
      </c>
      <c r="Q32" s="17">
        <f aca="true" t="shared" si="6" ref="Q32:S36">IF(FIND($P32,"　秀優良可合認定")&gt;1,1,0)*1.5</f>
        <v>1.5</v>
      </c>
      <c r="R32" s="17">
        <f t="shared" si="6"/>
        <v>1.5</v>
      </c>
      <c r="S32" s="17">
        <f t="shared" si="6"/>
        <v>1.5</v>
      </c>
      <c r="T32" s="17">
        <f>IF(FIND($P32,"　秀優良可合認定")&gt;1,2,0)*1.5</f>
        <v>3</v>
      </c>
      <c r="U32" s="17">
        <f>IF(FIND($P32,"　秀優良可合認定")&gt;1,1,0)*1.5</f>
        <v>1.5</v>
      </c>
    </row>
    <row r="33" spans="1:21" ht="14.25">
      <c r="A33" s="32" t="s">
        <v>69</v>
      </c>
      <c r="B33" s="11" t="s">
        <v>9</v>
      </c>
      <c r="C33" s="6">
        <v>1</v>
      </c>
      <c r="D33" s="28"/>
      <c r="E33" s="27"/>
      <c r="F33" s="27"/>
      <c r="G33" s="27"/>
      <c r="H33" s="27"/>
      <c r="I33" s="17">
        <f t="shared" si="5"/>
        <v>0</v>
      </c>
      <c r="J33" s="17">
        <f t="shared" si="5"/>
        <v>0</v>
      </c>
      <c r="K33" s="17">
        <f t="shared" si="5"/>
        <v>0</v>
      </c>
      <c r="L33" s="17">
        <f>IF(FIND($D33,"　秀優良可合認定")&gt;1,2,0)*1.5</f>
        <v>0</v>
      </c>
      <c r="M33" s="17">
        <f>IF(FIND($D33,"　秀優良可合認定")&gt;1,1,0)*1.5</f>
        <v>0</v>
      </c>
      <c r="N33" s="103"/>
      <c r="O33" s="49">
        <f t="shared" si="1"/>
        <v>0</v>
      </c>
      <c r="P33" s="28" t="s">
        <v>180</v>
      </c>
      <c r="Q33" s="17">
        <f t="shared" si="6"/>
        <v>1.5</v>
      </c>
      <c r="R33" s="17">
        <f t="shared" si="6"/>
        <v>1.5</v>
      </c>
      <c r="S33" s="17">
        <f t="shared" si="6"/>
        <v>1.5</v>
      </c>
      <c r="T33" s="17">
        <f>IF(FIND($P33,"　秀優良可合認定")&gt;1,2,0)*1.5</f>
        <v>3</v>
      </c>
      <c r="U33" s="17">
        <f>IF(FIND($P33,"　秀優良可合認定")&gt;1,1,0)*1.5</f>
        <v>1.5</v>
      </c>
    </row>
    <row r="34" spans="1:21" ht="14.25">
      <c r="A34" s="32" t="s">
        <v>102</v>
      </c>
      <c r="B34" s="11" t="s">
        <v>9</v>
      </c>
      <c r="C34" s="6">
        <v>1</v>
      </c>
      <c r="D34" s="28"/>
      <c r="E34" s="27"/>
      <c r="F34" s="27"/>
      <c r="G34" s="27"/>
      <c r="H34" s="27"/>
      <c r="I34" s="17">
        <f t="shared" si="5"/>
        <v>0</v>
      </c>
      <c r="J34" s="17">
        <f t="shared" si="5"/>
        <v>0</v>
      </c>
      <c r="K34" s="17">
        <f t="shared" si="5"/>
        <v>0</v>
      </c>
      <c r="L34" s="17">
        <f>IF(FIND($D34,"　秀優良可合認定")&gt;1,2,0)*1.5</f>
        <v>0</v>
      </c>
      <c r="M34" s="17">
        <f>IF(FIND($D34,"　秀優良可合認定")&gt;1,1,0)*1.5</f>
        <v>0</v>
      </c>
      <c r="N34" s="103"/>
      <c r="O34" s="49">
        <f t="shared" si="1"/>
        <v>0</v>
      </c>
      <c r="P34" s="28" t="s">
        <v>180</v>
      </c>
      <c r="Q34" s="17">
        <f t="shared" si="6"/>
        <v>1.5</v>
      </c>
      <c r="R34" s="17">
        <f t="shared" si="6"/>
        <v>1.5</v>
      </c>
      <c r="S34" s="17">
        <f t="shared" si="6"/>
        <v>1.5</v>
      </c>
      <c r="T34" s="17">
        <f>IF(FIND($P34,"　秀優良可合認定")&gt;1,2,0)*1.5</f>
        <v>3</v>
      </c>
      <c r="U34" s="17">
        <f>IF(FIND($P34,"　秀優良可合認定")&gt;1,1,0)*1.5</f>
        <v>1.5</v>
      </c>
    </row>
    <row r="35" spans="1:21" ht="14.25">
      <c r="A35" s="32" t="s">
        <v>103</v>
      </c>
      <c r="B35" s="11" t="s">
        <v>9</v>
      </c>
      <c r="C35" s="6">
        <v>1</v>
      </c>
      <c r="D35" s="28"/>
      <c r="E35" s="27"/>
      <c r="F35" s="27"/>
      <c r="G35" s="27"/>
      <c r="H35" s="27"/>
      <c r="I35" s="17">
        <f t="shared" si="5"/>
        <v>0</v>
      </c>
      <c r="J35" s="17">
        <f t="shared" si="5"/>
        <v>0</v>
      </c>
      <c r="K35" s="17">
        <f t="shared" si="5"/>
        <v>0</v>
      </c>
      <c r="L35" s="17">
        <f>IF(FIND($D35,"　秀優良可合認定")&gt;1,2,0)*1.5</f>
        <v>0</v>
      </c>
      <c r="M35" s="17">
        <f>IF(FIND($D35,"　秀優良可合認定")&gt;1,1,0)*1.5</f>
        <v>0</v>
      </c>
      <c r="N35" s="103"/>
      <c r="O35" s="49">
        <f t="shared" si="1"/>
        <v>0</v>
      </c>
      <c r="P35" s="28" t="s">
        <v>180</v>
      </c>
      <c r="Q35" s="17">
        <f t="shared" si="6"/>
        <v>1.5</v>
      </c>
      <c r="R35" s="17">
        <f t="shared" si="6"/>
        <v>1.5</v>
      </c>
      <c r="S35" s="17">
        <f t="shared" si="6"/>
        <v>1.5</v>
      </c>
      <c r="T35" s="17">
        <f>IF(FIND($P35,"　秀優良可合認定")&gt;1,2,0)*1.5</f>
        <v>3</v>
      </c>
      <c r="U35" s="17">
        <f>IF(FIND($P35,"　秀優良可合認定")&gt;1,1,0)*1.5</f>
        <v>1.5</v>
      </c>
    </row>
    <row r="36" spans="1:21" ht="14.25">
      <c r="A36" s="32" t="s">
        <v>145</v>
      </c>
      <c r="B36" s="11" t="s">
        <v>9</v>
      </c>
      <c r="C36" s="6">
        <v>2</v>
      </c>
      <c r="D36" s="28"/>
      <c r="E36" s="21"/>
      <c r="F36" s="21"/>
      <c r="G36" s="21"/>
      <c r="H36" s="21"/>
      <c r="I36" s="17">
        <f t="shared" si="5"/>
        <v>0</v>
      </c>
      <c r="J36" s="17">
        <f t="shared" si="5"/>
        <v>0</v>
      </c>
      <c r="K36" s="17">
        <f t="shared" si="5"/>
        <v>0</v>
      </c>
      <c r="L36" s="17">
        <f>IF(FIND($D36,"　秀優良可合認定")&gt;1,2,0)*1.5</f>
        <v>0</v>
      </c>
      <c r="M36" s="17">
        <f>IF(FIND($D36,"　秀優良可合認定")&gt;1,1,0)*1.5</f>
        <v>0</v>
      </c>
      <c r="N36" s="103"/>
      <c r="O36" s="49">
        <f t="shared" si="1"/>
        <v>0</v>
      </c>
      <c r="P36" s="28" t="s">
        <v>180</v>
      </c>
      <c r="Q36" s="17">
        <f t="shared" si="6"/>
        <v>1.5</v>
      </c>
      <c r="R36" s="17">
        <f t="shared" si="6"/>
        <v>1.5</v>
      </c>
      <c r="S36" s="17">
        <f t="shared" si="6"/>
        <v>1.5</v>
      </c>
      <c r="T36" s="17">
        <f>IF(FIND($P36,"　秀優良可合認定")&gt;1,2,0)*1.5</f>
        <v>3</v>
      </c>
      <c r="U36" s="17">
        <f>IF(FIND($P36,"　秀優良可合認定")&gt;1,1,0)*1.5</f>
        <v>1.5</v>
      </c>
    </row>
    <row r="37" spans="1:21" ht="14.25">
      <c r="A37" s="31" t="s">
        <v>40</v>
      </c>
      <c r="B37" s="11" t="s">
        <v>9</v>
      </c>
      <c r="C37" s="6">
        <v>8</v>
      </c>
      <c r="D37" s="28"/>
      <c r="E37" s="17"/>
      <c r="F37" s="17"/>
      <c r="G37" s="17"/>
      <c r="H37" s="17"/>
      <c r="I37" s="17">
        <f>IF(FIND($D37,"　秀優良可合認定")&gt;1,1,0)*12</f>
        <v>0</v>
      </c>
      <c r="J37" s="17">
        <f>IF(FIND($D37,"　秀優良可合認定")&gt;1,2,0)*12</f>
        <v>0</v>
      </c>
      <c r="K37" s="17">
        <f>IF(FIND($D37,"　秀優良可合認定")&gt;1,2,0)*12</f>
        <v>0</v>
      </c>
      <c r="L37" s="17">
        <f>IF(FIND($D37,"　秀優良可合認定")&gt;1,2,0)*12</f>
        <v>0</v>
      </c>
      <c r="M37" s="17">
        <f>IF(FIND($D37,"　秀優良可合認定")&gt;1,2,0)*12</f>
        <v>0</v>
      </c>
      <c r="N37" s="103"/>
      <c r="O37" s="49">
        <f t="shared" si="1"/>
        <v>0</v>
      </c>
      <c r="P37" s="28" t="s">
        <v>180</v>
      </c>
      <c r="Q37" s="17">
        <f>IF(FIND($P37,"　秀優良可合認定")&gt;1,1,0)*12</f>
        <v>12</v>
      </c>
      <c r="R37" s="17">
        <f>IF(FIND($P37,"　秀優良可合認定")&gt;1,2,0)*12</f>
        <v>24</v>
      </c>
      <c r="S37" s="17">
        <f>IF(FIND($P37,"　秀優良可合認定")&gt;1,2,0)*12</f>
        <v>24</v>
      </c>
      <c r="T37" s="17">
        <f>IF(FIND($P37,"　秀優良可合認定")&gt;1,2,0)*12</f>
        <v>24</v>
      </c>
      <c r="U37" s="17">
        <f>IF(FIND($P37,"　秀優良可合認定")&gt;1,2,0)*12</f>
        <v>24</v>
      </c>
    </row>
    <row r="38" spans="1:21" s="33" customFormat="1" ht="14.25">
      <c r="A38" s="34"/>
      <c r="B38" s="35"/>
      <c r="C38" s="21">
        <f>SUM(O22:O37)</f>
        <v>0</v>
      </c>
      <c r="D38" s="35"/>
      <c r="E38" s="37"/>
      <c r="F38" s="37"/>
      <c r="G38" s="37"/>
      <c r="H38" s="39" t="s">
        <v>70</v>
      </c>
      <c r="I38" s="17">
        <f aca="true" t="shared" si="7" ref="I38:U38">SUM(I22:I37)</f>
        <v>0</v>
      </c>
      <c r="J38" s="17">
        <f t="shared" si="7"/>
        <v>0</v>
      </c>
      <c r="K38" s="17">
        <f t="shared" si="7"/>
        <v>0</v>
      </c>
      <c r="L38" s="17">
        <f t="shared" si="7"/>
        <v>0</v>
      </c>
      <c r="M38" s="17">
        <f t="shared" si="7"/>
        <v>0</v>
      </c>
      <c r="N38" s="103"/>
      <c r="P38" s="105" t="s">
        <v>70</v>
      </c>
      <c r="Q38" s="17">
        <f t="shared" si="7"/>
        <v>23.5</v>
      </c>
      <c r="R38" s="17">
        <f t="shared" si="7"/>
        <v>36</v>
      </c>
      <c r="S38" s="17">
        <f t="shared" si="7"/>
        <v>40</v>
      </c>
      <c r="T38" s="17">
        <f t="shared" si="7"/>
        <v>57.5</v>
      </c>
      <c r="U38" s="17">
        <f t="shared" si="7"/>
        <v>44.5</v>
      </c>
    </row>
    <row r="39" spans="1:13" s="33" customFormat="1" ht="14.25">
      <c r="A39" s="34"/>
      <c r="B39" s="35"/>
      <c r="C39" s="36"/>
      <c r="D39" s="37"/>
      <c r="E39" s="37"/>
      <c r="F39" s="37"/>
      <c r="G39" s="37"/>
      <c r="H39" s="105" t="s">
        <v>187</v>
      </c>
      <c r="I39" s="17">
        <f>I38/Q38</f>
        <v>0</v>
      </c>
      <c r="J39" s="17">
        <f>J38/R38</f>
        <v>0</v>
      </c>
      <c r="K39" s="17">
        <f>K38/S38</f>
        <v>0</v>
      </c>
      <c r="L39" s="17">
        <f>L38/T38</f>
        <v>0</v>
      </c>
      <c r="M39" s="17">
        <f>M38/U38</f>
        <v>0</v>
      </c>
    </row>
    <row r="40" spans="1:21" ht="15.75">
      <c r="A40" s="1"/>
      <c r="B40" s="26"/>
      <c r="C40" s="26"/>
      <c r="D40" s="30"/>
      <c r="E40" s="30"/>
      <c r="F40" s="30"/>
      <c r="G40" s="30"/>
      <c r="H40" s="107" t="s">
        <v>184</v>
      </c>
      <c r="I40" s="104">
        <f>Q38/Q38</f>
        <v>1</v>
      </c>
      <c r="J40" s="104">
        <f>R38/R38</f>
        <v>1</v>
      </c>
      <c r="K40" s="104">
        <f>S38/S38</f>
        <v>1</v>
      </c>
      <c r="L40" s="104">
        <f>T38/T38</f>
        <v>1</v>
      </c>
      <c r="M40" s="104">
        <f>U38/U38</f>
        <v>1</v>
      </c>
      <c r="P40" s="33"/>
      <c r="Q40" s="33"/>
      <c r="R40" s="33"/>
      <c r="S40" s="33"/>
      <c r="T40" s="33"/>
      <c r="U40" s="33"/>
    </row>
    <row r="41" spans="1:14" ht="30" customHeight="1">
      <c r="A41" s="1"/>
      <c r="B41" s="26"/>
      <c r="C41" s="26"/>
      <c r="D41" s="30"/>
      <c r="E41" s="30"/>
      <c r="F41" s="30"/>
      <c r="G41" s="30"/>
      <c r="H41" s="114"/>
      <c r="I41" s="115"/>
      <c r="J41" s="115"/>
      <c r="K41" s="115"/>
      <c r="L41" s="115"/>
      <c r="M41" s="115"/>
      <c r="N41" s="106"/>
    </row>
    <row r="42" spans="1:21" ht="13.5">
      <c r="A42" s="134" t="s">
        <v>78</v>
      </c>
      <c r="B42" s="128" t="s">
        <v>60</v>
      </c>
      <c r="C42" s="24"/>
      <c r="D42" s="25" t="s">
        <v>1</v>
      </c>
      <c r="E42" s="25" t="s">
        <v>2</v>
      </c>
      <c r="F42" s="25" t="s">
        <v>4</v>
      </c>
      <c r="G42" s="25" t="s">
        <v>5</v>
      </c>
      <c r="H42" s="25" t="s">
        <v>7</v>
      </c>
      <c r="I42" s="121" t="s">
        <v>62</v>
      </c>
      <c r="J42" s="122"/>
      <c r="K42" s="122"/>
      <c r="L42" s="122"/>
      <c r="M42" s="122"/>
      <c r="N42" s="116"/>
      <c r="P42" s="108" t="s">
        <v>184</v>
      </c>
      <c r="Q42" s="121" t="s">
        <v>185</v>
      </c>
      <c r="R42" s="122"/>
      <c r="S42" s="122"/>
      <c r="T42" s="122"/>
      <c r="U42" s="122"/>
    </row>
    <row r="43" spans="1:21" ht="24">
      <c r="A43" s="135"/>
      <c r="B43" s="133"/>
      <c r="C43" s="20" t="s">
        <v>0</v>
      </c>
      <c r="D43" s="20" t="s">
        <v>61</v>
      </c>
      <c r="E43" s="20" t="s">
        <v>3</v>
      </c>
      <c r="F43" s="20" t="s">
        <v>77</v>
      </c>
      <c r="G43" s="20" t="s">
        <v>6</v>
      </c>
      <c r="H43" s="20" t="s">
        <v>8</v>
      </c>
      <c r="I43" s="92" t="s">
        <v>63</v>
      </c>
      <c r="J43" s="92" t="s">
        <v>64</v>
      </c>
      <c r="K43" s="92" t="s">
        <v>65</v>
      </c>
      <c r="L43" s="92" t="s">
        <v>66</v>
      </c>
      <c r="M43" s="92" t="s">
        <v>67</v>
      </c>
      <c r="N43" s="100"/>
      <c r="P43" s="20" t="s">
        <v>61</v>
      </c>
      <c r="Q43" s="92" t="s">
        <v>63</v>
      </c>
      <c r="R43" s="92" t="s">
        <v>64</v>
      </c>
      <c r="S43" s="92" t="s">
        <v>65</v>
      </c>
      <c r="T43" s="92" t="s">
        <v>66</v>
      </c>
      <c r="U43" s="92" t="s">
        <v>67</v>
      </c>
    </row>
    <row r="44" spans="1:21" ht="14.25">
      <c r="A44" s="98" t="s">
        <v>168</v>
      </c>
      <c r="B44" s="28" t="s">
        <v>59</v>
      </c>
      <c r="C44" s="21">
        <v>2</v>
      </c>
      <c r="D44" s="28"/>
      <c r="E44" s="28"/>
      <c r="F44" s="28"/>
      <c r="G44" s="28"/>
      <c r="H44" s="28"/>
      <c r="I44" s="17"/>
      <c r="J44" s="17"/>
      <c r="K44" s="17">
        <f>IF(FIND($D44,"　秀優良可合認定")&gt;1,1,0)*1</f>
        <v>0</v>
      </c>
      <c r="L44" s="17">
        <f>IF(FIND($D44,"　秀優良可合認定")&gt;1,2,0)*1</f>
        <v>0</v>
      </c>
      <c r="M44" s="17"/>
      <c r="N44" s="33"/>
      <c r="O44" s="49">
        <f>IF(FIND($D44,"　秀優良可合認定")&gt;1,1,0)*$C44</f>
        <v>0</v>
      </c>
      <c r="P44" s="28" t="s">
        <v>180</v>
      </c>
      <c r="Q44" s="17"/>
      <c r="R44" s="17"/>
      <c r="S44" s="17">
        <f>IF(FIND($P44,"　秀優良可合認定")&gt;1,1,0)*1</f>
        <v>1</v>
      </c>
      <c r="T44" s="17">
        <f aca="true" t="shared" si="8" ref="T44:T55">IF(FIND($P44,"　秀優良可合認定")&gt;1,2,0)*1</f>
        <v>2</v>
      </c>
      <c r="U44" s="17"/>
    </row>
    <row r="45" spans="1:21" ht="14.25">
      <c r="A45" s="22" t="s">
        <v>45</v>
      </c>
      <c r="B45" s="28" t="s">
        <v>59</v>
      </c>
      <c r="C45" s="21">
        <v>2</v>
      </c>
      <c r="D45" s="28"/>
      <c r="E45" s="28"/>
      <c r="F45" s="28"/>
      <c r="G45" s="28"/>
      <c r="H45" s="28"/>
      <c r="I45" s="17">
        <f>IF(FIND($D45,"　秀優良可合認定")&gt;1,1,0)*1</f>
        <v>0</v>
      </c>
      <c r="J45" s="17"/>
      <c r="K45" s="17">
        <f>IF(FIND($D45,"　秀優良可合認定")&gt;1,2,0)*1</f>
        <v>0</v>
      </c>
      <c r="L45" s="17">
        <f aca="true" t="shared" si="9" ref="L45:L54">IF(FIND($D45,"　秀優良可合認定")&gt;1,2,0)*1</f>
        <v>0</v>
      </c>
      <c r="M45" s="17"/>
      <c r="N45" s="33"/>
      <c r="O45" s="49">
        <f aca="true" t="shared" si="10" ref="O45:O51">IF(FIND($D45,"　秀優良可合認定")&gt;1,1,0)*$C45</f>
        <v>0</v>
      </c>
      <c r="P45" s="28" t="s">
        <v>180</v>
      </c>
      <c r="Q45" s="17">
        <f>IF(FIND($P45,"　秀優良可合認定")&gt;1,1,0)*1</f>
        <v>1</v>
      </c>
      <c r="R45" s="17"/>
      <c r="S45" s="17">
        <f>IF(FIND($P45,"　秀優良可合認定")&gt;1,2,0)*1</f>
        <v>2</v>
      </c>
      <c r="T45" s="17">
        <f t="shared" si="8"/>
        <v>2</v>
      </c>
      <c r="U45" s="17"/>
    </row>
    <row r="46" spans="1:21" ht="14.25">
      <c r="A46" s="22" t="s">
        <v>47</v>
      </c>
      <c r="B46" s="28" t="s">
        <v>59</v>
      </c>
      <c r="C46" s="21">
        <v>2</v>
      </c>
      <c r="D46" s="28"/>
      <c r="E46" s="28"/>
      <c r="F46" s="28"/>
      <c r="G46" s="28"/>
      <c r="H46" s="28"/>
      <c r="I46" s="17">
        <f>IF(FIND($D46,"　秀優良可合認定")&gt;1,1,0)*1</f>
        <v>0</v>
      </c>
      <c r="J46" s="17"/>
      <c r="K46" s="17">
        <f>IF(FIND($D46,"　秀優良可合認定")&gt;1,1,0)*1</f>
        <v>0</v>
      </c>
      <c r="L46" s="17">
        <f t="shared" si="9"/>
        <v>0</v>
      </c>
      <c r="M46" s="17"/>
      <c r="N46" s="33"/>
      <c r="O46" s="49">
        <f>IF(FIND($D46,"　秀優良可合認定")&gt;1,1,0)*$C46</f>
        <v>0</v>
      </c>
      <c r="P46" s="28" t="s">
        <v>180</v>
      </c>
      <c r="Q46" s="17">
        <f>IF(FIND($P46,"　秀優良可合認定")&gt;1,1,0)*1</f>
        <v>1</v>
      </c>
      <c r="R46" s="17"/>
      <c r="S46" s="17">
        <f>IF(FIND($P46,"　秀優良可合認定")&gt;1,1,0)*1</f>
        <v>1</v>
      </c>
      <c r="T46" s="17">
        <f t="shared" si="8"/>
        <v>2</v>
      </c>
      <c r="U46" s="17"/>
    </row>
    <row r="47" spans="1:21" ht="14.25">
      <c r="A47" s="22" t="s">
        <v>49</v>
      </c>
      <c r="B47" s="28" t="s">
        <v>59</v>
      </c>
      <c r="C47" s="21">
        <v>2</v>
      </c>
      <c r="D47" s="28"/>
      <c r="E47" s="28"/>
      <c r="F47" s="28"/>
      <c r="G47" s="28"/>
      <c r="H47" s="28"/>
      <c r="I47" s="17"/>
      <c r="J47" s="17"/>
      <c r="K47" s="17">
        <f>IF(FIND($D47,"　秀優良可合認定")&gt;1,1,0)*1</f>
        <v>0</v>
      </c>
      <c r="L47" s="17">
        <f t="shared" si="9"/>
        <v>0</v>
      </c>
      <c r="M47" s="17"/>
      <c r="N47" s="33"/>
      <c r="O47" s="49">
        <f t="shared" si="10"/>
        <v>0</v>
      </c>
      <c r="P47" s="28" t="s">
        <v>180</v>
      </c>
      <c r="Q47" s="17"/>
      <c r="R47" s="17"/>
      <c r="S47" s="17">
        <f>IF(FIND($P47,"　秀優良可合認定")&gt;1,1,0)*1</f>
        <v>1</v>
      </c>
      <c r="T47" s="17">
        <f t="shared" si="8"/>
        <v>2</v>
      </c>
      <c r="U47" s="17"/>
    </row>
    <row r="48" spans="1:21" ht="14.25">
      <c r="A48" s="22" t="s">
        <v>146</v>
      </c>
      <c r="B48" s="28" t="s">
        <v>59</v>
      </c>
      <c r="C48" s="21">
        <v>2</v>
      </c>
      <c r="D48" s="28"/>
      <c r="E48" s="28"/>
      <c r="F48" s="28"/>
      <c r="G48" s="28"/>
      <c r="H48" s="28"/>
      <c r="I48" s="17"/>
      <c r="J48" s="17"/>
      <c r="K48" s="17"/>
      <c r="L48" s="17">
        <f t="shared" si="9"/>
        <v>0</v>
      </c>
      <c r="M48" s="17">
        <f>IF(FIND($D48,"　秀優良可合認定")&gt;1,1,0)*1</f>
        <v>0</v>
      </c>
      <c r="N48" s="33"/>
      <c r="O48" s="49">
        <f>IF(FIND($D48,"　秀優良可合認定")&gt;1,1,0)*$C48</f>
        <v>0</v>
      </c>
      <c r="P48" s="28" t="s">
        <v>180</v>
      </c>
      <c r="Q48" s="17"/>
      <c r="R48" s="17"/>
      <c r="S48" s="17"/>
      <c r="T48" s="17">
        <f t="shared" si="8"/>
        <v>2</v>
      </c>
      <c r="U48" s="17">
        <f>IF(FIND($P48,"　秀優良可合認定")&gt;1,1,0)*1</f>
        <v>1</v>
      </c>
    </row>
    <row r="49" spans="1:21" ht="14.25">
      <c r="A49" s="22" t="s">
        <v>54</v>
      </c>
      <c r="B49" s="28" t="s">
        <v>59</v>
      </c>
      <c r="C49" s="21">
        <v>2</v>
      </c>
      <c r="D49" s="28"/>
      <c r="E49" s="28"/>
      <c r="F49" s="28"/>
      <c r="G49" s="28"/>
      <c r="H49" s="28"/>
      <c r="I49" s="17">
        <f>IF(FIND($D49,"　秀優良可合認定")&gt;1,1,0)*1</f>
        <v>0</v>
      </c>
      <c r="J49" s="17"/>
      <c r="K49" s="17">
        <f>IF(FIND($D49,"　秀優良可合認定")&gt;1,1,0)*1</f>
        <v>0</v>
      </c>
      <c r="L49" s="17">
        <f t="shared" si="9"/>
        <v>0</v>
      </c>
      <c r="M49" s="17"/>
      <c r="N49" s="33"/>
      <c r="O49" s="49">
        <f>IF(FIND($D49,"　秀優良可合認定")&gt;1,1,0)*$C49</f>
        <v>0</v>
      </c>
      <c r="P49" s="28" t="s">
        <v>180</v>
      </c>
      <c r="Q49" s="17">
        <f>IF(FIND($P49,"　秀優良可合認定")&gt;1,1,0)*1</f>
        <v>1</v>
      </c>
      <c r="R49" s="17"/>
      <c r="S49" s="17">
        <f>IF(FIND($P49,"　秀優良可合認定")&gt;1,1,0)*1</f>
        <v>1</v>
      </c>
      <c r="T49" s="17">
        <f t="shared" si="8"/>
        <v>2</v>
      </c>
      <c r="U49" s="17"/>
    </row>
    <row r="50" spans="1:21" ht="14.25">
      <c r="A50" s="22" t="s">
        <v>147</v>
      </c>
      <c r="B50" s="28" t="s">
        <v>59</v>
      </c>
      <c r="C50" s="21">
        <v>2</v>
      </c>
      <c r="D50" s="28"/>
      <c r="E50" s="28"/>
      <c r="F50" s="28"/>
      <c r="G50" s="28"/>
      <c r="H50" s="28"/>
      <c r="I50" s="17">
        <f>IF(FIND($D50,"　秀優良可合認定")&gt;1,1,0)*1</f>
        <v>0</v>
      </c>
      <c r="J50" s="17"/>
      <c r="K50" s="17">
        <f>IF(FIND($D50,"　秀優良可合認定")&gt;1,1,0)*1</f>
        <v>0</v>
      </c>
      <c r="L50" s="17">
        <f t="shared" si="9"/>
        <v>0</v>
      </c>
      <c r="M50" s="17"/>
      <c r="N50" s="33"/>
      <c r="O50" s="49">
        <f>IF(FIND($D50,"　秀優良可合認定")&gt;1,1,0)*$C50</f>
        <v>0</v>
      </c>
      <c r="P50" s="28" t="s">
        <v>180</v>
      </c>
      <c r="Q50" s="17">
        <f>IF(FIND($P50,"　秀優良可合認定")&gt;1,1,0)*1</f>
        <v>1</v>
      </c>
      <c r="R50" s="17"/>
      <c r="S50" s="17">
        <f>IF(FIND($P50,"　秀優良可合認定")&gt;1,1,0)*1</f>
        <v>1</v>
      </c>
      <c r="T50" s="17">
        <f t="shared" si="8"/>
        <v>2</v>
      </c>
      <c r="U50" s="17"/>
    </row>
    <row r="51" spans="1:21" ht="14.25">
      <c r="A51" s="22" t="s">
        <v>51</v>
      </c>
      <c r="B51" s="28" t="s">
        <v>59</v>
      </c>
      <c r="C51" s="21">
        <v>2</v>
      </c>
      <c r="D51" s="28"/>
      <c r="E51" s="28"/>
      <c r="F51" s="28"/>
      <c r="G51" s="28"/>
      <c r="H51" s="28"/>
      <c r="I51" s="17"/>
      <c r="J51" s="17"/>
      <c r="K51" s="17"/>
      <c r="L51" s="17">
        <f t="shared" si="9"/>
        <v>0</v>
      </c>
      <c r="M51" s="17">
        <f>IF(FIND($D51,"　秀優良可合認定")&gt;1,1,0)*1</f>
        <v>0</v>
      </c>
      <c r="N51" s="33"/>
      <c r="O51" s="49">
        <f t="shared" si="10"/>
        <v>0</v>
      </c>
      <c r="P51" s="28" t="s">
        <v>180</v>
      </c>
      <c r="Q51" s="17"/>
      <c r="R51" s="17"/>
      <c r="S51" s="17"/>
      <c r="T51" s="17">
        <f t="shared" si="8"/>
        <v>2</v>
      </c>
      <c r="U51" s="17">
        <f>IF(FIND($P51,"　秀優良可合認定")&gt;1,1,0)*1</f>
        <v>1</v>
      </c>
    </row>
    <row r="52" spans="1:21" ht="14.25">
      <c r="A52" s="22" t="s">
        <v>53</v>
      </c>
      <c r="B52" s="28" t="s">
        <v>59</v>
      </c>
      <c r="C52" s="21">
        <v>2</v>
      </c>
      <c r="D52" s="28"/>
      <c r="E52" s="28"/>
      <c r="F52" s="28"/>
      <c r="G52" s="28"/>
      <c r="H52" s="28"/>
      <c r="I52" s="17"/>
      <c r="J52" s="17"/>
      <c r="K52" s="17"/>
      <c r="L52" s="17">
        <f t="shared" si="9"/>
        <v>0</v>
      </c>
      <c r="M52" s="17">
        <f>IF(FIND($D52,"　秀優良可合認定")&gt;1,1,0)*1</f>
        <v>0</v>
      </c>
      <c r="N52" s="33"/>
      <c r="O52" s="49">
        <f>IF(FIND($D52,"　秀優良可合認定")&gt;1,1,0)*$C52</f>
        <v>0</v>
      </c>
      <c r="P52" s="28" t="s">
        <v>180</v>
      </c>
      <c r="Q52" s="17"/>
      <c r="R52" s="17"/>
      <c r="S52" s="17"/>
      <c r="T52" s="17">
        <f t="shared" si="8"/>
        <v>2</v>
      </c>
      <c r="U52" s="17">
        <f>IF(FIND($P52,"　秀優良可合認定")&gt;1,1,0)*1</f>
        <v>1</v>
      </c>
    </row>
    <row r="53" spans="1:21" ht="14.25">
      <c r="A53" s="22" t="s">
        <v>55</v>
      </c>
      <c r="B53" s="28" t="s">
        <v>59</v>
      </c>
      <c r="C53" s="21">
        <v>2</v>
      </c>
      <c r="D53" s="28"/>
      <c r="E53" s="28"/>
      <c r="F53" s="28"/>
      <c r="G53" s="28"/>
      <c r="H53" s="28"/>
      <c r="I53" s="17">
        <f>IF(FIND($D53,"　秀優良可合認定")&gt;1,1,0)*1</f>
        <v>0</v>
      </c>
      <c r="J53" s="17">
        <f>IF(FIND($D53,"　秀優良可合認定")&gt;1,1,0)*1</f>
        <v>0</v>
      </c>
      <c r="K53" s="17">
        <f>IF(FIND($D53,"　秀優良可合認定")&gt;1,1,0)*1</f>
        <v>0</v>
      </c>
      <c r="L53" s="17">
        <f t="shared" si="9"/>
        <v>0</v>
      </c>
      <c r="M53" s="17"/>
      <c r="N53" s="33"/>
      <c r="O53" s="49">
        <f>IF(FIND($D53,"　秀優良可合認定")&gt;1,1,0)*$C53</f>
        <v>0</v>
      </c>
      <c r="P53" s="28" t="s">
        <v>180</v>
      </c>
      <c r="Q53" s="17">
        <f>IF(FIND($P53,"　秀優良可合認定")&gt;1,1,0)*1</f>
        <v>1</v>
      </c>
      <c r="R53" s="17">
        <f>IF(FIND($P53,"　秀優良可合認定")&gt;1,1,0)*1</f>
        <v>1</v>
      </c>
      <c r="S53" s="17">
        <f>IF(FIND($P53,"　秀優良可合認定")&gt;1,1,0)*1</f>
        <v>1</v>
      </c>
      <c r="T53" s="17">
        <f t="shared" si="8"/>
        <v>2</v>
      </c>
      <c r="U53" s="17"/>
    </row>
    <row r="54" spans="1:21" ht="14.25">
      <c r="A54" s="22" t="s">
        <v>52</v>
      </c>
      <c r="B54" s="28" t="s">
        <v>59</v>
      </c>
      <c r="C54" s="21">
        <v>2</v>
      </c>
      <c r="D54" s="28"/>
      <c r="E54" s="28"/>
      <c r="F54" s="28"/>
      <c r="G54" s="28"/>
      <c r="H54" s="28"/>
      <c r="I54" s="17"/>
      <c r="J54" s="17"/>
      <c r="K54" s="17">
        <f>IF(FIND($D54,"　秀優良可合認定")&gt;1,2,0)*1</f>
        <v>0</v>
      </c>
      <c r="L54" s="17">
        <f t="shared" si="9"/>
        <v>0</v>
      </c>
      <c r="M54" s="17"/>
      <c r="N54" s="33"/>
      <c r="O54" s="49">
        <f>IF(FIND($D54,"　秀優良可合認定")&gt;1,1,0)*$C54</f>
        <v>0</v>
      </c>
      <c r="P54" s="28" t="s">
        <v>180</v>
      </c>
      <c r="Q54" s="17"/>
      <c r="R54" s="17"/>
      <c r="S54" s="17">
        <f>IF(FIND($P54,"　秀優良可合認定")&gt;1,2,0)*1</f>
        <v>2</v>
      </c>
      <c r="T54" s="17">
        <f t="shared" si="8"/>
        <v>2</v>
      </c>
      <c r="U54" s="17"/>
    </row>
    <row r="55" spans="1:21" s="33" customFormat="1" ht="14.25">
      <c r="A55" s="120"/>
      <c r="B55" s="28"/>
      <c r="C55" s="21"/>
      <c r="D55" s="28"/>
      <c r="E55" s="21"/>
      <c r="F55" s="21"/>
      <c r="G55" s="21"/>
      <c r="H55" s="21"/>
      <c r="I55" s="17"/>
      <c r="J55" s="17"/>
      <c r="K55" s="17"/>
      <c r="L55" s="17"/>
      <c r="M55" s="17"/>
      <c r="O55" s="49">
        <f>IF(FIND($D55,"　秀優良可合認定")&gt;1,1,0)*$C55</f>
        <v>0</v>
      </c>
      <c r="P55" s="28" t="s">
        <v>180</v>
      </c>
      <c r="Q55" s="17">
        <f>IF(FIND($P55,"　秀優良可合認定")&gt;1,1,0)*1</f>
        <v>1</v>
      </c>
      <c r="R55" s="17"/>
      <c r="S55" s="17">
        <f>IF(FIND($P55,"　秀優良可合認定")&gt;1,1,0)*1</f>
        <v>1</v>
      </c>
      <c r="T55" s="17">
        <f t="shared" si="8"/>
        <v>2</v>
      </c>
      <c r="U55" s="17">
        <f>IF(FIND($P55,"　秀優良可合認定")&gt;1,1,0)*1</f>
        <v>1</v>
      </c>
    </row>
    <row r="56" spans="1:21" s="33" customFormat="1" ht="14.25">
      <c r="A56" s="34"/>
      <c r="B56" s="35"/>
      <c r="C56" s="21">
        <f>SUM(O44:O55)</f>
        <v>0</v>
      </c>
      <c r="D56" s="35"/>
      <c r="E56" s="37"/>
      <c r="F56" s="37"/>
      <c r="G56" s="37"/>
      <c r="H56" s="39" t="s">
        <v>70</v>
      </c>
      <c r="I56" s="17">
        <f>SUM(I44:I55)</f>
        <v>0</v>
      </c>
      <c r="J56" s="17">
        <f>SUM(J44:J55)</f>
        <v>0</v>
      </c>
      <c r="K56" s="17">
        <f>SUM(K44:K55)</f>
        <v>0</v>
      </c>
      <c r="L56" s="17">
        <f>SUM(L44:L55)</f>
        <v>0</v>
      </c>
      <c r="M56" s="17">
        <f>SUM(M44:M55)</f>
        <v>0</v>
      </c>
      <c r="P56" s="105" t="s">
        <v>70</v>
      </c>
      <c r="Q56" s="17">
        <f>SUM(Q44:Q55)</f>
        <v>6</v>
      </c>
      <c r="R56" s="17">
        <f>SUM(R44:R55)</f>
        <v>1</v>
      </c>
      <c r="S56" s="17">
        <f>SUM(S44:S55)</f>
        <v>11</v>
      </c>
      <c r="T56" s="17">
        <f>SUM(T44:T55)</f>
        <v>24</v>
      </c>
      <c r="U56" s="17">
        <f>SUM(U44:U55)</f>
        <v>4</v>
      </c>
    </row>
    <row r="57" spans="1:13" s="33" customFormat="1" ht="14.25">
      <c r="A57" s="34"/>
      <c r="B57" s="35"/>
      <c r="C57" s="36"/>
      <c r="D57" s="35"/>
      <c r="E57" s="37"/>
      <c r="F57" s="37"/>
      <c r="G57" s="37"/>
      <c r="H57" s="105" t="s">
        <v>187</v>
      </c>
      <c r="I57" s="17">
        <f>I56/Q56</f>
        <v>0</v>
      </c>
      <c r="J57" s="17">
        <f>J56/R56</f>
        <v>0</v>
      </c>
      <c r="K57" s="17">
        <f>K56/S56</f>
        <v>0</v>
      </c>
      <c r="L57" s="17">
        <f>L56/T56</f>
        <v>0</v>
      </c>
      <c r="M57" s="17">
        <f>M56/U56</f>
        <v>0</v>
      </c>
    </row>
    <row r="58" spans="1:21" ht="30" customHeight="1">
      <c r="A58" s="37"/>
      <c r="B58" s="37"/>
      <c r="C58" s="37"/>
      <c r="D58" s="37"/>
      <c r="E58" s="37"/>
      <c r="F58" s="37"/>
      <c r="G58" s="37"/>
      <c r="H58" s="107" t="s">
        <v>184</v>
      </c>
      <c r="I58" s="104">
        <f>Q56/Q56</f>
        <v>1</v>
      </c>
      <c r="J58" s="104">
        <f>R56/R56</f>
        <v>1</v>
      </c>
      <c r="K58" s="104">
        <f>S56/S56</f>
        <v>1</v>
      </c>
      <c r="L58" s="104">
        <f>T56/T56</f>
        <v>1</v>
      </c>
      <c r="M58" s="104">
        <f>U56/U56</f>
        <v>1</v>
      </c>
      <c r="N58" s="106"/>
      <c r="P58" s="33"/>
      <c r="Q58" s="33"/>
      <c r="R58" s="33"/>
      <c r="S58" s="33"/>
      <c r="T58" s="33"/>
      <c r="U58" s="33"/>
    </row>
    <row r="59" spans="1:21" ht="30" customHeight="1">
      <c r="A59" s="37"/>
      <c r="B59" s="37"/>
      <c r="C59" s="37"/>
      <c r="D59" s="37"/>
      <c r="E59" s="37"/>
      <c r="F59" s="37"/>
      <c r="G59" s="37"/>
      <c r="H59" s="114"/>
      <c r="I59" s="115"/>
      <c r="J59" s="115"/>
      <c r="K59" s="115"/>
      <c r="L59" s="115"/>
      <c r="M59" s="115"/>
      <c r="N59" s="106"/>
      <c r="P59" s="33"/>
      <c r="Q59" s="33"/>
      <c r="R59" s="49"/>
      <c r="S59" s="33"/>
      <c r="T59" s="33"/>
      <c r="U59" s="33"/>
    </row>
    <row r="60" spans="1:21" ht="13.5">
      <c r="A60" s="134" t="s">
        <v>79</v>
      </c>
      <c r="B60" s="128" t="s">
        <v>60</v>
      </c>
      <c r="C60" s="24"/>
      <c r="D60" s="25" t="s">
        <v>1</v>
      </c>
      <c r="E60" s="25" t="s">
        <v>2</v>
      </c>
      <c r="F60" s="25" t="s">
        <v>4</v>
      </c>
      <c r="G60" s="25" t="s">
        <v>5</v>
      </c>
      <c r="H60" s="25" t="s">
        <v>7</v>
      </c>
      <c r="I60" s="121" t="s">
        <v>62</v>
      </c>
      <c r="J60" s="122"/>
      <c r="K60" s="122"/>
      <c r="L60" s="122"/>
      <c r="M60" s="122"/>
      <c r="N60" s="116"/>
      <c r="P60" s="108" t="s">
        <v>184</v>
      </c>
      <c r="Q60" s="121" t="s">
        <v>185</v>
      </c>
      <c r="R60" s="122"/>
      <c r="S60" s="122"/>
      <c r="T60" s="122"/>
      <c r="U60" s="122"/>
    </row>
    <row r="61" spans="1:21" ht="24">
      <c r="A61" s="136"/>
      <c r="B61" s="124"/>
      <c r="C61" s="20" t="s">
        <v>0</v>
      </c>
      <c r="D61" s="20" t="s">
        <v>61</v>
      </c>
      <c r="E61" s="20" t="s">
        <v>3</v>
      </c>
      <c r="F61" s="20" t="s">
        <v>77</v>
      </c>
      <c r="G61" s="20" t="s">
        <v>6</v>
      </c>
      <c r="H61" s="20" t="s">
        <v>8</v>
      </c>
      <c r="I61" s="19" t="s">
        <v>63</v>
      </c>
      <c r="J61" s="19" t="s">
        <v>64</v>
      </c>
      <c r="K61" s="19" t="s">
        <v>65</v>
      </c>
      <c r="L61" s="19" t="s">
        <v>66</v>
      </c>
      <c r="M61" s="19" t="s">
        <v>67</v>
      </c>
      <c r="N61" s="100"/>
      <c r="P61" s="108" t="s">
        <v>61</v>
      </c>
      <c r="Q61" s="19" t="s">
        <v>63</v>
      </c>
      <c r="R61" s="19" t="s">
        <v>64</v>
      </c>
      <c r="S61" s="19" t="s">
        <v>65</v>
      </c>
      <c r="T61" s="19" t="s">
        <v>66</v>
      </c>
      <c r="U61" s="19" t="s">
        <v>67</v>
      </c>
    </row>
    <row r="62" spans="1:21" ht="14.25">
      <c r="A62" s="5" t="s">
        <v>148</v>
      </c>
      <c r="B62" s="14" t="s">
        <v>59</v>
      </c>
      <c r="C62" s="21">
        <v>2</v>
      </c>
      <c r="D62" s="28"/>
      <c r="E62" s="27"/>
      <c r="F62" s="27"/>
      <c r="G62" s="27"/>
      <c r="H62" s="27"/>
      <c r="I62" s="17">
        <f>IF(FIND($D62,"　秀優良可合認定")&gt;1,1,0)*1</f>
        <v>0</v>
      </c>
      <c r="J62" s="17"/>
      <c r="K62" s="17"/>
      <c r="L62" s="17">
        <f aca="true" t="shared" si="11" ref="L62:L70">IF(FIND($D62,"　秀優良可合認定")&gt;1,2,0)*1</f>
        <v>0</v>
      </c>
      <c r="M62" s="17">
        <f>IF(FIND($D62,"　秀優良可合認定")&gt;1,1,0)*1</f>
        <v>0</v>
      </c>
      <c r="N62" s="33"/>
      <c r="O62" s="49">
        <f>IF(FIND($D62,"　秀優良可合認定")&gt;1,1,0)*$C62</f>
        <v>0</v>
      </c>
      <c r="P62" s="28" t="s">
        <v>180</v>
      </c>
      <c r="Q62" s="17">
        <f>IF(FIND($P62,"　秀優良可合認定")&gt;1,1,0)*1</f>
        <v>1</v>
      </c>
      <c r="R62" s="17"/>
      <c r="S62" s="17"/>
      <c r="T62" s="17">
        <f>IF(FIND($P62,"　秀優良可合認定")&gt;1,2,0)*1</f>
        <v>2</v>
      </c>
      <c r="U62" s="17">
        <f>IF(FIND($P62,"　秀優良可合認定")&gt;1,1,0)*1</f>
        <v>1</v>
      </c>
    </row>
    <row r="63" spans="1:21" ht="14.25">
      <c r="A63" s="5" t="s">
        <v>149</v>
      </c>
      <c r="B63" s="14" t="s">
        <v>59</v>
      </c>
      <c r="C63" s="6">
        <v>2</v>
      </c>
      <c r="D63" s="28"/>
      <c r="E63" s="27"/>
      <c r="F63" s="27"/>
      <c r="G63" s="27"/>
      <c r="H63" s="27"/>
      <c r="I63" s="17">
        <f>IF(FIND($D63,"　秀優良可合認定")&gt;1,1,0)*1</f>
        <v>0</v>
      </c>
      <c r="J63" s="17"/>
      <c r="K63" s="17">
        <f>IF(FIND($D63,"　秀優良可合認定")&gt;1,1,0)*1</f>
        <v>0</v>
      </c>
      <c r="L63" s="17">
        <f t="shared" si="11"/>
        <v>0</v>
      </c>
      <c r="M63" s="17"/>
      <c r="N63" s="33"/>
      <c r="O63" s="49">
        <f>IF(FIND($D63,"　秀優良可合認定")&gt;1,1,0)*$C63</f>
        <v>0</v>
      </c>
      <c r="P63" s="28" t="s">
        <v>180</v>
      </c>
      <c r="Q63" s="17">
        <f>IF(FIND($P63,"　秀優良可合認定")&gt;1,1,0)*1</f>
        <v>1</v>
      </c>
      <c r="R63" s="17"/>
      <c r="S63" s="17">
        <f>IF(FIND($P63,"　秀優良可合認定")&gt;1,1,0)*1</f>
        <v>1</v>
      </c>
      <c r="T63" s="17">
        <f aca="true" t="shared" si="12" ref="T63:T69">IF(FIND($P63,"　秀優良可合認定")&gt;1,2,0)*1</f>
        <v>2</v>
      </c>
      <c r="U63" s="17"/>
    </row>
    <row r="64" spans="1:21" ht="14.25">
      <c r="A64" s="5" t="s">
        <v>188</v>
      </c>
      <c r="B64" s="14" t="s">
        <v>59</v>
      </c>
      <c r="C64" s="6">
        <v>2</v>
      </c>
      <c r="D64" s="28"/>
      <c r="E64" s="27"/>
      <c r="F64" s="27"/>
      <c r="G64" s="27"/>
      <c r="H64" s="27"/>
      <c r="I64" s="17">
        <f>IF(FIND($D64,"　秀優良可合認定")&gt;1,1,0)*1</f>
        <v>0</v>
      </c>
      <c r="J64" s="17"/>
      <c r="K64" s="17">
        <f>IF(FIND($D64,"　秀優良可合認定")&gt;1,1,0)*1</f>
        <v>0</v>
      </c>
      <c r="L64" s="17">
        <f t="shared" si="11"/>
        <v>0</v>
      </c>
      <c r="M64" s="17"/>
      <c r="N64" s="33"/>
      <c r="O64" s="49">
        <f>IF(FIND($D64,"　秀優良可合認定")&gt;1,1,0)*$C64</f>
        <v>0</v>
      </c>
      <c r="P64" s="28" t="s">
        <v>180</v>
      </c>
      <c r="Q64" s="17">
        <f>IF(FIND($P64,"　秀優良可合認定")&gt;1,1,0)*1</f>
        <v>1</v>
      </c>
      <c r="R64" s="17"/>
      <c r="S64" s="17">
        <f>IF(FIND($P64,"　秀優良可合認定")&gt;1,1,0)*1</f>
        <v>1</v>
      </c>
      <c r="T64" s="17">
        <f t="shared" si="12"/>
        <v>2</v>
      </c>
      <c r="U64" s="17"/>
    </row>
    <row r="65" spans="1:21" ht="14.25">
      <c r="A65" s="5" t="s">
        <v>189</v>
      </c>
      <c r="B65" s="14" t="s">
        <v>59</v>
      </c>
      <c r="C65" s="6">
        <v>2</v>
      </c>
      <c r="D65" s="28"/>
      <c r="E65" s="27"/>
      <c r="F65" s="27"/>
      <c r="G65" s="27"/>
      <c r="H65" s="27"/>
      <c r="I65" s="17"/>
      <c r="J65" s="17"/>
      <c r="K65" s="17">
        <f>IF(FIND($D65,"　秀優良可合認定")&gt;1,1,0)*1</f>
        <v>0</v>
      </c>
      <c r="L65" s="17">
        <f>IF(FIND($D65,"　秀優良可合認定")&gt;1,2,0)*1</f>
        <v>0</v>
      </c>
      <c r="M65" s="17"/>
      <c r="N65" s="33"/>
      <c r="O65" s="49">
        <f aca="true" t="shared" si="13" ref="O65:O72">IF(FIND($D66,"　秀優良可合認定")&gt;1,1,0)*$C66</f>
        <v>0</v>
      </c>
      <c r="P65" s="28" t="s">
        <v>180</v>
      </c>
      <c r="Q65" s="17"/>
      <c r="R65" s="17"/>
      <c r="S65" s="17">
        <f>IF(FIND($P65,"　秀優良可合認定")&gt;1,1,0)*1</f>
        <v>1</v>
      </c>
      <c r="T65" s="17">
        <f t="shared" si="12"/>
        <v>2</v>
      </c>
      <c r="U65" s="17"/>
    </row>
    <row r="66" spans="1:21" ht="14.25">
      <c r="A66" s="5" t="s">
        <v>150</v>
      </c>
      <c r="B66" s="14" t="s">
        <v>59</v>
      </c>
      <c r="C66" s="6">
        <v>2</v>
      </c>
      <c r="D66" s="28"/>
      <c r="E66" s="27"/>
      <c r="F66" s="27"/>
      <c r="G66" s="27"/>
      <c r="H66" s="27"/>
      <c r="I66" s="17"/>
      <c r="J66" s="17"/>
      <c r="K66" s="17">
        <f>IF(FIND($D66,"　秀優良可合認定")&gt;1,1,0)*1</f>
        <v>0</v>
      </c>
      <c r="L66" s="17">
        <f t="shared" si="11"/>
        <v>0</v>
      </c>
      <c r="M66" s="17"/>
      <c r="N66" s="33"/>
      <c r="O66" s="49">
        <f t="shared" si="13"/>
        <v>0</v>
      </c>
      <c r="P66" s="28" t="s">
        <v>180</v>
      </c>
      <c r="Q66" s="17">
        <f>IF(FIND($P66,"　秀優良可合認定")&gt;1,1,0)*1</f>
        <v>1</v>
      </c>
      <c r="R66" s="17"/>
      <c r="S66" s="17">
        <f>IF(FIND($P66,"　秀優良可合認定")&gt;1,2,0)*1</f>
        <v>2</v>
      </c>
      <c r="T66" s="17">
        <f t="shared" si="12"/>
        <v>2</v>
      </c>
      <c r="U66" s="17"/>
    </row>
    <row r="67" spans="1:21" ht="14.25">
      <c r="A67" s="5" t="s">
        <v>151</v>
      </c>
      <c r="B67" s="14" t="s">
        <v>59</v>
      </c>
      <c r="C67" s="6">
        <v>2</v>
      </c>
      <c r="D67" s="28"/>
      <c r="E67" s="27"/>
      <c r="F67" s="27"/>
      <c r="G67" s="27"/>
      <c r="H67" s="27"/>
      <c r="I67" s="17">
        <f>IF(FIND($D67,"　秀優良可合認定")&gt;1,1,0)*1</f>
        <v>0</v>
      </c>
      <c r="J67" s="17"/>
      <c r="K67" s="17">
        <f>IF(FIND($D67,"　秀優良可合認定")&gt;1,2,0)*1</f>
        <v>0</v>
      </c>
      <c r="L67" s="17">
        <f t="shared" si="11"/>
        <v>0</v>
      </c>
      <c r="M67" s="17"/>
      <c r="N67" s="33"/>
      <c r="O67" s="49">
        <f t="shared" si="13"/>
        <v>0</v>
      </c>
      <c r="P67" s="28" t="s">
        <v>180</v>
      </c>
      <c r="Q67" s="17">
        <f>IF(FIND($P67,"　秀優良可合認定")&gt;1,1,0)*1</f>
        <v>1</v>
      </c>
      <c r="R67" s="17"/>
      <c r="S67" s="17">
        <f>IF(FIND($P67,"　秀優良可合認定")&gt;1,1,0)*1</f>
        <v>1</v>
      </c>
      <c r="T67" s="17">
        <f t="shared" si="12"/>
        <v>2</v>
      </c>
      <c r="U67" s="17"/>
    </row>
    <row r="68" spans="1:21" ht="14.25">
      <c r="A68" s="31" t="s">
        <v>118</v>
      </c>
      <c r="B68" s="14" t="s">
        <v>59</v>
      </c>
      <c r="C68" s="6">
        <v>2</v>
      </c>
      <c r="D68" s="28"/>
      <c r="E68" s="27"/>
      <c r="F68" s="27"/>
      <c r="G68" s="27"/>
      <c r="H68" s="27"/>
      <c r="I68" s="17">
        <f>IF(FIND($D68,"　秀優良可合認定")&gt;1,1,0)*1</f>
        <v>0</v>
      </c>
      <c r="J68" s="17"/>
      <c r="K68" s="17">
        <f>IF(FIND($D68,"　秀優良可合認定")&gt;1,1,0)*1</f>
        <v>0</v>
      </c>
      <c r="L68" s="17">
        <f t="shared" si="11"/>
        <v>0</v>
      </c>
      <c r="M68" s="17"/>
      <c r="N68" s="33"/>
      <c r="O68" s="49">
        <f t="shared" si="13"/>
        <v>0</v>
      </c>
      <c r="P68" s="28" t="s">
        <v>180</v>
      </c>
      <c r="Q68" s="17"/>
      <c r="R68" s="17"/>
      <c r="S68" s="17"/>
      <c r="T68" s="17">
        <f t="shared" si="12"/>
        <v>2</v>
      </c>
      <c r="U68" s="17"/>
    </row>
    <row r="69" spans="1:21" ht="14.25">
      <c r="A69" s="31" t="s">
        <v>154</v>
      </c>
      <c r="B69" s="14" t="s">
        <v>59</v>
      </c>
      <c r="C69" s="6">
        <v>2</v>
      </c>
      <c r="D69" s="28"/>
      <c r="E69" s="6"/>
      <c r="F69" s="6"/>
      <c r="G69" s="6"/>
      <c r="H69" s="6"/>
      <c r="I69" s="17"/>
      <c r="J69" s="17"/>
      <c r="K69" s="17"/>
      <c r="L69" s="17">
        <f t="shared" si="11"/>
        <v>0</v>
      </c>
      <c r="M69" s="17"/>
      <c r="N69" s="33"/>
      <c r="O69" s="49">
        <f t="shared" si="13"/>
        <v>0</v>
      </c>
      <c r="P69" s="28" t="s">
        <v>180</v>
      </c>
      <c r="Q69" s="17"/>
      <c r="R69" s="17"/>
      <c r="S69" s="17"/>
      <c r="T69" s="17">
        <f t="shared" si="12"/>
        <v>2</v>
      </c>
      <c r="U69" s="17"/>
    </row>
    <row r="70" spans="1:21" ht="14.25">
      <c r="A70" s="31" t="s">
        <v>119</v>
      </c>
      <c r="B70" s="14" t="s">
        <v>59</v>
      </c>
      <c r="C70" s="6">
        <v>2</v>
      </c>
      <c r="D70" s="28"/>
      <c r="E70" s="27"/>
      <c r="F70" s="27"/>
      <c r="G70" s="27"/>
      <c r="H70" s="27"/>
      <c r="I70" s="17"/>
      <c r="J70" s="17"/>
      <c r="K70" s="17"/>
      <c r="L70" s="17">
        <f t="shared" si="11"/>
        <v>0</v>
      </c>
      <c r="M70" s="17"/>
      <c r="N70" s="33"/>
      <c r="O70" s="49">
        <f t="shared" si="13"/>
        <v>0</v>
      </c>
      <c r="P70" s="28" t="s">
        <v>180</v>
      </c>
      <c r="Q70" s="17"/>
      <c r="R70" s="17"/>
      <c r="S70" s="17"/>
      <c r="T70" s="17">
        <f>IF(FIND($P70,"　秀優良可合認定")&gt;1,2,0)*1</f>
        <v>2</v>
      </c>
      <c r="U70" s="17"/>
    </row>
    <row r="71" spans="1:21" ht="14.25">
      <c r="A71" s="31" t="s">
        <v>155</v>
      </c>
      <c r="B71" s="14" t="s">
        <v>59</v>
      </c>
      <c r="C71" s="6">
        <v>2</v>
      </c>
      <c r="D71" s="28"/>
      <c r="E71" s="17"/>
      <c r="F71" s="17"/>
      <c r="G71" s="17"/>
      <c r="H71" s="17"/>
      <c r="I71" s="17"/>
      <c r="J71" s="17"/>
      <c r="K71" s="17"/>
      <c r="L71" s="17">
        <f>IF(FIND($D71,"　秀優良可合認定")&gt;1,2,0)*1</f>
        <v>0</v>
      </c>
      <c r="M71" s="17"/>
      <c r="N71" s="33"/>
      <c r="O71" s="49">
        <f t="shared" si="13"/>
        <v>0</v>
      </c>
      <c r="P71" s="28" t="s">
        <v>180</v>
      </c>
      <c r="Q71" s="17"/>
      <c r="R71" s="17"/>
      <c r="S71" s="17">
        <f>IF(FIND($P71,"　秀優良可合認定")&gt;1,1,0)*1</f>
        <v>1</v>
      </c>
      <c r="T71" s="17">
        <f>IF(FIND($P71,"　秀優良可合認定")&gt;1,2,0)*1</f>
        <v>2</v>
      </c>
      <c r="U71" s="17"/>
    </row>
    <row r="72" spans="1:21" ht="14.25">
      <c r="A72" s="31" t="s">
        <v>152</v>
      </c>
      <c r="B72" s="14" t="s">
        <v>59</v>
      </c>
      <c r="C72" s="6">
        <v>2</v>
      </c>
      <c r="D72" s="28"/>
      <c r="E72" s="17"/>
      <c r="F72" s="17"/>
      <c r="G72" s="17"/>
      <c r="H72" s="17"/>
      <c r="I72" s="17"/>
      <c r="J72" s="17"/>
      <c r="K72" s="17"/>
      <c r="L72" s="17">
        <f>IF(FIND($D72,"　秀優良可合認定")&gt;1,2,0)*1</f>
        <v>0</v>
      </c>
      <c r="M72" s="17"/>
      <c r="N72" s="33"/>
      <c r="O72" s="49">
        <f t="shared" si="13"/>
        <v>0</v>
      </c>
      <c r="P72" s="28" t="s">
        <v>180</v>
      </c>
      <c r="Q72" s="17"/>
      <c r="R72" s="17"/>
      <c r="S72" s="17"/>
      <c r="T72" s="17"/>
      <c r="U72" s="17"/>
    </row>
    <row r="73" spans="1:21" ht="14.25">
      <c r="A73" s="31" t="s">
        <v>153</v>
      </c>
      <c r="B73" s="14" t="s">
        <v>59</v>
      </c>
      <c r="C73" s="6">
        <v>2</v>
      </c>
      <c r="D73" s="28"/>
      <c r="E73" s="17"/>
      <c r="F73" s="17"/>
      <c r="G73" s="17"/>
      <c r="H73" s="17"/>
      <c r="I73" s="17"/>
      <c r="J73" s="17"/>
      <c r="K73" s="17"/>
      <c r="L73" s="17"/>
      <c r="M73" s="17"/>
      <c r="N73" s="33"/>
      <c r="P73" s="107" t="s">
        <v>70</v>
      </c>
      <c r="Q73" s="17">
        <f>SUM(Q62:Q72)</f>
        <v>5</v>
      </c>
      <c r="R73" s="17">
        <f>SUM(R62:R72)</f>
        <v>0</v>
      </c>
      <c r="S73" s="17">
        <f>SUM(S62:S72)</f>
        <v>7</v>
      </c>
      <c r="T73" s="17">
        <f>SUM(T62:T72)</f>
        <v>20</v>
      </c>
      <c r="U73" s="17">
        <f>SUM(U62:U72)</f>
        <v>1</v>
      </c>
    </row>
    <row r="74" spans="3:18" ht="30" customHeight="1">
      <c r="C74" s="21">
        <f>SUM(O62:O72)</f>
        <v>0</v>
      </c>
      <c r="H74" s="39" t="s">
        <v>70</v>
      </c>
      <c r="I74" s="17">
        <f>SUM(I62:I73)</f>
        <v>0</v>
      </c>
      <c r="J74" s="17">
        <f>SUM(J62:J73)</f>
        <v>0</v>
      </c>
      <c r="K74" s="17">
        <f>SUM(K62:K73)</f>
        <v>0</v>
      </c>
      <c r="L74" s="17">
        <f>SUM(L62:L73)</f>
        <v>0</v>
      </c>
      <c r="M74" s="17">
        <f>SUM(M62:M73)</f>
        <v>0</v>
      </c>
      <c r="N74" s="33"/>
      <c r="Q74"/>
      <c r="R74" s="48"/>
    </row>
    <row r="75" spans="8:18" ht="13.5">
      <c r="H75" s="105" t="s">
        <v>187</v>
      </c>
      <c r="I75" s="17">
        <f>I74/Q73</f>
        <v>0</v>
      </c>
      <c r="J75" s="17" t="e">
        <f>J74/R73</f>
        <v>#DIV/0!</v>
      </c>
      <c r="K75" s="17">
        <f>K74/S73</f>
        <v>0</v>
      </c>
      <c r="L75" s="17">
        <f>L74/T73</f>
        <v>0</v>
      </c>
      <c r="M75" s="17">
        <f>M74/U73</f>
        <v>0</v>
      </c>
      <c r="N75" s="106"/>
      <c r="Q75"/>
      <c r="R75" s="48"/>
    </row>
    <row r="76" spans="8:18" ht="13.5">
      <c r="H76" s="107" t="s">
        <v>184</v>
      </c>
      <c r="I76" s="104">
        <f>Q73/Q73</f>
        <v>1</v>
      </c>
      <c r="J76" s="104">
        <v>0</v>
      </c>
      <c r="K76" s="104">
        <f>S73/S73</f>
        <v>1</v>
      </c>
      <c r="L76" s="104">
        <f>T73/T73</f>
        <v>1</v>
      </c>
      <c r="M76" s="104">
        <f>U73/U73</f>
        <v>1</v>
      </c>
      <c r="N76" s="116"/>
      <c r="Q76"/>
      <c r="R76" s="48"/>
    </row>
    <row r="77" spans="1:18" ht="13.5">
      <c r="A77" s="134" t="s">
        <v>109</v>
      </c>
      <c r="B77" s="128" t="s">
        <v>60</v>
      </c>
      <c r="C77" s="24"/>
      <c r="D77" s="25" t="s">
        <v>1</v>
      </c>
      <c r="E77" s="25" t="s">
        <v>2</v>
      </c>
      <c r="F77" s="25" t="s">
        <v>4</v>
      </c>
      <c r="G77" s="25" t="s">
        <v>5</v>
      </c>
      <c r="H77" s="25" t="s">
        <v>7</v>
      </c>
      <c r="I77" s="121" t="s">
        <v>62</v>
      </c>
      <c r="J77" s="122"/>
      <c r="K77" s="122"/>
      <c r="L77" s="122"/>
      <c r="M77" s="122"/>
      <c r="N77" s="100"/>
      <c r="Q77"/>
      <c r="R77" s="48"/>
    </row>
    <row r="78" spans="1:18" ht="24">
      <c r="A78" s="136"/>
      <c r="B78" s="124"/>
      <c r="C78" s="20" t="s">
        <v>0</v>
      </c>
      <c r="D78" s="20" t="s">
        <v>61</v>
      </c>
      <c r="E78" s="20" t="s">
        <v>3</v>
      </c>
      <c r="F78" s="20" t="s">
        <v>77</v>
      </c>
      <c r="G78" s="20" t="s">
        <v>6</v>
      </c>
      <c r="H78" s="20" t="s">
        <v>8</v>
      </c>
      <c r="I78" s="19" t="s">
        <v>63</v>
      </c>
      <c r="J78" s="19" t="s">
        <v>64</v>
      </c>
      <c r="K78" s="19" t="s">
        <v>65</v>
      </c>
      <c r="L78" s="19" t="s">
        <v>66</v>
      </c>
      <c r="M78" s="19" t="s">
        <v>67</v>
      </c>
      <c r="N78" s="33"/>
      <c r="Q78"/>
      <c r="R78" s="49">
        <f>IF(FIND($D79,"　秀優良可合認定")&gt;1,1,0)*$C79</f>
        <v>0</v>
      </c>
    </row>
    <row r="79" spans="1:18" ht="14.25">
      <c r="A79" s="22"/>
      <c r="B79" s="27" t="s">
        <v>59</v>
      </c>
      <c r="C79" s="13"/>
      <c r="D79" s="28"/>
      <c r="E79" s="27"/>
      <c r="F79" s="27"/>
      <c r="G79" s="27"/>
      <c r="H79" s="27"/>
      <c r="I79" s="17"/>
      <c r="J79" s="17"/>
      <c r="K79" s="17"/>
      <c r="L79" s="17"/>
      <c r="M79" s="17"/>
      <c r="N79" s="33"/>
      <c r="Q79"/>
      <c r="R79" s="49">
        <f>IF(FIND($D80,"　秀優良可合認定")&gt;1,1,0)*$C80</f>
        <v>0</v>
      </c>
    </row>
    <row r="80" spans="1:18" ht="14.25">
      <c r="A80" s="5"/>
      <c r="B80" s="14" t="s">
        <v>59</v>
      </c>
      <c r="C80" s="6"/>
      <c r="D80" s="28"/>
      <c r="E80" s="27"/>
      <c r="F80" s="27"/>
      <c r="G80" s="27"/>
      <c r="H80" s="27"/>
      <c r="I80" s="17"/>
      <c r="J80" s="17"/>
      <c r="K80" s="17"/>
      <c r="L80" s="17"/>
      <c r="M80" s="17"/>
      <c r="N80" s="33"/>
      <c r="Q80"/>
      <c r="R80" s="49">
        <f>IF(FIND($D81,"　秀優良可合認定")&gt;1,1,0)*$C81</f>
        <v>0</v>
      </c>
    </row>
    <row r="81" spans="1:18" ht="14.25">
      <c r="A81" s="5"/>
      <c r="B81" s="14" t="s">
        <v>59</v>
      </c>
      <c r="C81" s="6"/>
      <c r="D81" s="28"/>
      <c r="E81" s="27"/>
      <c r="F81" s="27"/>
      <c r="G81" s="27"/>
      <c r="H81" s="27"/>
      <c r="I81" s="17"/>
      <c r="J81" s="17"/>
      <c r="K81" s="17"/>
      <c r="L81" s="17"/>
      <c r="M81" s="17"/>
      <c r="N81" s="33"/>
      <c r="Q81"/>
      <c r="R81" s="48"/>
    </row>
    <row r="82" spans="3:18" ht="14.25">
      <c r="C82" s="21">
        <f>SUM(C79:C81)</f>
        <v>0</v>
      </c>
      <c r="H82" s="39" t="s">
        <v>70</v>
      </c>
      <c r="I82" s="17">
        <f>SUM(I71:I81)</f>
        <v>1</v>
      </c>
      <c r="J82" s="17" t="e">
        <f>SUM(J71:J81)</f>
        <v>#DIV/0!</v>
      </c>
      <c r="K82" s="17">
        <f>SUM(K71:K81)</f>
        <v>1</v>
      </c>
      <c r="L82" s="17">
        <f>SUM(L71:L81)</f>
        <v>1</v>
      </c>
      <c r="M82" s="17">
        <f>SUM(M71:M81)</f>
        <v>1</v>
      </c>
      <c r="Q82"/>
      <c r="R82" s="48"/>
    </row>
    <row r="83" spans="14:18" ht="13.5">
      <c r="N83" s="33"/>
      <c r="Q83"/>
      <c r="R83" s="48"/>
    </row>
    <row r="84" spans="2:18" ht="13.5">
      <c r="B84" s="17" t="s">
        <v>82</v>
      </c>
      <c r="C84" s="78">
        <f>SUM('基盤教育科目'!C135,'共通専門'!C72,'学科専門科目'!C38,'学科専門科目'!C56,'学科専門科目'!C74)+C82</f>
        <v>0</v>
      </c>
      <c r="H84" s="17" t="s">
        <v>75</v>
      </c>
      <c r="I84" s="17">
        <f>SUM('基盤教育科目'!I135,'共通専門'!I72,'学科専門科目'!I38,'学科専門科目'!I56,'学科専門科目'!I74,I82)</f>
        <v>1</v>
      </c>
      <c r="J84" s="17" t="e">
        <f>SUM('基盤教育科目'!J135,'共通専門'!J72,'学科専門科目'!J38,'学科専門科目'!J56,'学科専門科目'!J74,J82)</f>
        <v>#DIV/0!</v>
      </c>
      <c r="K84" s="17">
        <f>SUM('基盤教育科目'!K135,'共通専門'!K72,'学科専門科目'!K38,'学科専門科目'!K56,'学科専門科目'!K74,K82)</f>
        <v>1</v>
      </c>
      <c r="L84" s="17">
        <f>SUM('基盤教育科目'!L135,'共通専門'!L72,'学科専門科目'!L38,'学科専門科目'!L56,'学科専門科目'!L74,L82)</f>
        <v>1</v>
      </c>
      <c r="M84" s="17">
        <f>SUM('基盤教育科目'!M135,'共通専門'!M72,'学科専門科目'!M38,'学科専門科目'!M56,'学科専門科目'!M74,M82)</f>
        <v>1</v>
      </c>
      <c r="N84" s="119"/>
      <c r="Q84"/>
      <c r="R84" s="48"/>
    </row>
    <row r="85" spans="8:18" ht="13.5">
      <c r="H85" s="17" t="s">
        <v>76</v>
      </c>
      <c r="I85" s="42">
        <f>I84/50.5</f>
        <v>0.019801980198019802</v>
      </c>
      <c r="J85" s="42" t="e">
        <f>J84/50</f>
        <v>#DIV/0!</v>
      </c>
      <c r="K85" s="42">
        <f>K84/54</f>
        <v>0.018518518518518517</v>
      </c>
      <c r="L85" s="42">
        <f>L84/111.5</f>
        <v>0.008968609865470852</v>
      </c>
      <c r="M85" s="42">
        <f>M84/50.5</f>
        <v>0.019801980198019802</v>
      </c>
      <c r="Q85"/>
      <c r="R85" s="48"/>
    </row>
    <row r="86" spans="17:18" ht="13.5">
      <c r="Q86"/>
      <c r="R86" s="48"/>
    </row>
    <row r="87" ht="13.5">
      <c r="H87" s="54" t="s">
        <v>169</v>
      </c>
    </row>
    <row r="88" ht="13.5">
      <c r="H88" s="57"/>
    </row>
  </sheetData>
  <sheetProtection/>
  <mergeCells count="15">
    <mergeCell ref="A77:A78"/>
    <mergeCell ref="B77:B78"/>
    <mergeCell ref="I77:M77"/>
    <mergeCell ref="A60:A61"/>
    <mergeCell ref="I60:M60"/>
    <mergeCell ref="B60:B61"/>
    <mergeCell ref="B20:B21"/>
    <mergeCell ref="B42:B43"/>
    <mergeCell ref="Q42:U42"/>
    <mergeCell ref="Q60:U60"/>
    <mergeCell ref="Q20:U20"/>
    <mergeCell ref="A42:A43"/>
    <mergeCell ref="A20:A21"/>
    <mergeCell ref="I20:M20"/>
    <mergeCell ref="I42:M42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landscape" paperSize="9" r:id="rId2"/>
  <ignoredErrors>
    <ignoredError sqref="L22 L32:L36 K45 K54 K67 K29 T22 T32:T36 S45 S54 T55 S6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yajima</dc:creator>
  <cp:keywords/>
  <dc:description/>
  <cp:lastModifiedBy>yajima</cp:lastModifiedBy>
  <cp:lastPrinted>2008-04-24T05:43:54Z</cp:lastPrinted>
  <dcterms:created xsi:type="dcterms:W3CDTF">2005-06-22T03:58:10Z</dcterms:created>
  <dcterms:modified xsi:type="dcterms:W3CDTF">2016-05-11T07:48:04Z</dcterms:modified>
  <cp:category/>
  <cp:version/>
  <cp:contentType/>
  <cp:contentStatus/>
</cp:coreProperties>
</file>