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476" windowWidth="15480" windowHeight="11640" activeTab="0"/>
  </bookViews>
  <sheets>
    <sheet name="基盤教育科目" sheetId="1" r:id="rId1"/>
    <sheet name="共通専門" sheetId="2" r:id="rId2"/>
    <sheet name="学科専門科目" sheetId="3" r:id="rId3"/>
  </sheets>
  <definedNames>
    <definedName name="_xlnm.Print_Area" localSheetId="0">'基盤教育科目'!$A$1:$P$116</definedName>
  </definedNames>
  <calcPr fullCalcOnLoad="1"/>
</workbook>
</file>

<file path=xl/sharedStrings.xml><?xml version="1.0" encoding="utf-8"?>
<sst xmlns="http://schemas.openxmlformats.org/spreadsheetml/2006/main" count="573" uniqueCount="187">
  <si>
    <t>単位数</t>
  </si>
  <si>
    <t>①</t>
  </si>
  <si>
    <t>②</t>
  </si>
  <si>
    <t>欠席回数</t>
  </si>
  <si>
    <t>③</t>
  </si>
  <si>
    <t>④</t>
  </si>
  <si>
    <t>学習態度</t>
  </si>
  <si>
    <t>⑤</t>
  </si>
  <si>
    <t>理解度</t>
  </si>
  <si>
    <t>必修</t>
  </si>
  <si>
    <t>情報処理基礎</t>
  </si>
  <si>
    <t>共通専門基礎科目</t>
  </si>
  <si>
    <t>線形代数及演習Ⅱ</t>
  </si>
  <si>
    <t>常微分方程式及演習</t>
  </si>
  <si>
    <t>複素関数論及演習</t>
  </si>
  <si>
    <t>偏微分方程式</t>
  </si>
  <si>
    <t>振動論</t>
  </si>
  <si>
    <t>確率・統計Ⅰ</t>
  </si>
  <si>
    <t>確率・統計Ⅱ</t>
  </si>
  <si>
    <t>情報理論</t>
  </si>
  <si>
    <t>数値解析学</t>
  </si>
  <si>
    <t>力学</t>
  </si>
  <si>
    <t>波動・熱力学</t>
  </si>
  <si>
    <t>基礎電磁気学</t>
  </si>
  <si>
    <t>統計物理学</t>
  </si>
  <si>
    <t>物理学実験</t>
  </si>
  <si>
    <t>創成工学実践</t>
  </si>
  <si>
    <t>工業日本語基礎Ⅰ</t>
  </si>
  <si>
    <t>工業日本語基礎Ⅱ</t>
  </si>
  <si>
    <t>工業日本語応用</t>
  </si>
  <si>
    <t>工学倫理</t>
  </si>
  <si>
    <t>電気電子工学概論</t>
  </si>
  <si>
    <t>応用化学概論</t>
  </si>
  <si>
    <t>建設学概論</t>
  </si>
  <si>
    <t>情報工学概論</t>
  </si>
  <si>
    <t>ものづくり実践講義</t>
  </si>
  <si>
    <t>生産工学</t>
  </si>
  <si>
    <t>知的財産・ＰＬ法</t>
  </si>
  <si>
    <t>職業指導</t>
  </si>
  <si>
    <t>専門必修科目</t>
  </si>
  <si>
    <t>機械システム設計製図Ⅰ</t>
  </si>
  <si>
    <t>機械システム設計製図Ⅱ</t>
  </si>
  <si>
    <t>機械システム設計製図Ⅲ</t>
  </si>
  <si>
    <t>卒業研究</t>
  </si>
  <si>
    <t>材料力学Ⅰ</t>
  </si>
  <si>
    <t>機械力学</t>
  </si>
  <si>
    <t>熱力学Ⅰ</t>
  </si>
  <si>
    <t>機械加工学</t>
  </si>
  <si>
    <t>材料力学Ⅱ</t>
  </si>
  <si>
    <t>機械材料学</t>
  </si>
  <si>
    <t>熱力学Ⅱ</t>
  </si>
  <si>
    <t>流体工学Ⅰ</t>
  </si>
  <si>
    <t>計測工学</t>
  </si>
  <si>
    <t>自動制御工学Ⅰ</t>
  </si>
  <si>
    <t>弾・塑性学</t>
  </si>
  <si>
    <t>自動制御工学Ⅱ</t>
  </si>
  <si>
    <t>生産システム工学</t>
  </si>
  <si>
    <t>バイオテクノロジー</t>
  </si>
  <si>
    <t>流体工学Ⅱ</t>
  </si>
  <si>
    <t>メディカルエンジニアリング</t>
  </si>
  <si>
    <t>機械システム工学科教育プログラム学習状況点検・確認表</t>
  </si>
  <si>
    <t>スポーツと健康</t>
  </si>
  <si>
    <t>必修</t>
  </si>
  <si>
    <t>選択</t>
  </si>
  <si>
    <t>必修/選択</t>
  </si>
  <si>
    <t>成績
(評語)</t>
  </si>
  <si>
    <t>学習・教育目標への重みつき関与ポイント</t>
  </si>
  <si>
    <t>A</t>
  </si>
  <si>
    <t>B</t>
  </si>
  <si>
    <t>C</t>
  </si>
  <si>
    <t>D</t>
  </si>
  <si>
    <t>E</t>
  </si>
  <si>
    <t>機械システム工学実習（前期）</t>
  </si>
  <si>
    <t>機械システム工学実習（後期）</t>
  </si>
  <si>
    <t>小計</t>
  </si>
  <si>
    <t>人文科学系科目</t>
  </si>
  <si>
    <t>社会科学系科目</t>
  </si>
  <si>
    <t>健康科学系科目</t>
  </si>
  <si>
    <t>選択必修</t>
  </si>
  <si>
    <t>総計</t>
  </si>
  <si>
    <t>達成指数</t>
  </si>
  <si>
    <t>自習時間</t>
  </si>
  <si>
    <t>専門選択科目A群</t>
  </si>
  <si>
    <t>専門選択科目B群</t>
  </si>
  <si>
    <t>機械システム工学科専門科目</t>
  </si>
  <si>
    <t>自然科学系科目</t>
  </si>
  <si>
    <t>単位総計</t>
  </si>
  <si>
    <t>【記入要領】</t>
  </si>
  <si>
    <t>科目の種類</t>
  </si>
  <si>
    <t>【卒業要件の判定】</t>
  </si>
  <si>
    <t>←自動的に記入されます</t>
  </si>
  <si>
    <t>←自動的に記入されます（【注意】外国人留学生の場合には正しい判定結果になりません）</t>
  </si>
  <si>
    <t>共通専門基礎（必修）</t>
  </si>
  <si>
    <t>共通専門科目（必修）</t>
  </si>
  <si>
    <t>専門必修</t>
  </si>
  <si>
    <t>専門選択A群</t>
  </si>
  <si>
    <t>専門教育科目90単位以上</t>
  </si>
  <si>
    <t>線形代数及演習Ⅰ</t>
  </si>
  <si>
    <t>a．指導教員から配布された「個別成績表」に基づき自己点検し，今後の学習に役立てる．</t>
  </si>
  <si>
    <t>d．②の欠席回数の欄には，欠席回数（日数）を半角数字で記入する．</t>
  </si>
  <si>
    <t>e．③の自習時間の欄には，講義(実験等含む)１回当たりの授業時間以外の平均自習時間数(予習復習の時間等)を半角数字で記入する．</t>
  </si>
  <si>
    <t>　　　1・・・当てはまる　 2・・・やや当てはまる　 3・・・どちらとも言えない　 4・・・やや当てはまらない 　5・・・当てはまらない</t>
  </si>
  <si>
    <t>g．⑤の理解度の欄には，各講義(実験等含む)の内容が「どの程度理解できた」かについて，次の1～6のいずれかを選択して該当する数字を記入する．</t>
  </si>
  <si>
    <t>b．表に予め記載されていない科目については，科目名とその必修・選択の別及び単位数を各自記入する．</t>
  </si>
  <si>
    <t>f．④の学習態度の欄には，各講義(実験等含む)に「意欲的に取組んだ」かどうかについて，次の1～5のいずれかを選択して該当する数字を記入する．</t>
  </si>
  <si>
    <t>留学生必修</t>
  </si>
  <si>
    <t>機械システム工学実験（前期）</t>
  </si>
  <si>
    <t>機械システム工学実験（後期）</t>
  </si>
  <si>
    <t>判定結果（参考）</t>
  </si>
  <si>
    <t>量子物理学</t>
  </si>
  <si>
    <t>機械システム工学概論</t>
  </si>
  <si>
    <t>　　　1・・・90％以上　　2・・・80％程度　　3・・・70％程度　　4・・・60％程度　　5・・・50％程度　　6・・・50％未満</t>
  </si>
  <si>
    <t>共通専門基礎（選択の物理）</t>
  </si>
  <si>
    <t>他学科の専門科目</t>
  </si>
  <si>
    <t>創成プロジェクト実践Ⅱ</t>
  </si>
  <si>
    <t>経営工学序論</t>
  </si>
  <si>
    <t>経営工学</t>
  </si>
  <si>
    <t>創成プロジェクト実践Ⅰ</t>
  </si>
  <si>
    <r>
      <t>【記入要領】（記入が終わったら，ファイル名を”学籍番号.xls”に変更して，</t>
    </r>
    <r>
      <rPr>
        <sz val="11"/>
        <color indexed="12"/>
        <rFont val="ＭＳ 明朝"/>
        <family val="1"/>
      </rPr>
      <t>check@mech.utsunomiya-u.ac.jp</t>
    </r>
    <r>
      <rPr>
        <sz val="11"/>
        <rFont val="ＭＳ 明朝"/>
        <family val="1"/>
      </rPr>
      <t xml:space="preserve"> 宛に送信してください．）</t>
    </r>
  </si>
  <si>
    <t>c．①の成績（評語）の欄には，秀・優・良・可・認定・合を記入する．不可・なしの場合には記入せず，空欄とする．</t>
  </si>
  <si>
    <t>Integrated English ⅠA</t>
  </si>
  <si>
    <t>Integrated English ⅡA</t>
  </si>
  <si>
    <t>光科学入門</t>
  </si>
  <si>
    <t>生体計測</t>
  </si>
  <si>
    <t>特別講義Ⅱ</t>
  </si>
  <si>
    <r>
      <t>共通専門科目（【注意】機械システム工学概論と職業指導は卒業単位に含めないので，この表では単位数を 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としている．）</t>
    </r>
  </si>
  <si>
    <t>Integrated English ⅠB</t>
  </si>
  <si>
    <t>Integrated English ⅡB</t>
  </si>
  <si>
    <t>Advanced English Ⅰ
（２年生前期分）</t>
  </si>
  <si>
    <t>Advanced English Ⅰ
（２年生後期分）</t>
  </si>
  <si>
    <t>Advanced English Ⅰ
（TOEIC IP 650点以上）</t>
  </si>
  <si>
    <t>新入生セミナー</t>
  </si>
  <si>
    <r>
      <t>初期</t>
    </r>
    <r>
      <rPr>
        <sz val="10"/>
        <color indexed="8"/>
        <rFont val="ＭＳ Ｐゴシック"/>
        <family val="3"/>
      </rPr>
      <t>導入</t>
    </r>
    <r>
      <rPr>
        <sz val="10"/>
        <rFont val="ＭＳ Ｐゴシック"/>
        <family val="3"/>
      </rPr>
      <t>科目</t>
    </r>
  </si>
  <si>
    <t>初期導入科目</t>
  </si>
  <si>
    <t>リテラシー科目</t>
  </si>
  <si>
    <t>初習外国語系科目</t>
  </si>
  <si>
    <t>【注意】健康科学系科目は，基盤教育科目の選択科目として２単位までが認められます．</t>
  </si>
  <si>
    <t>総合系科目</t>
  </si>
  <si>
    <t>教養科目の必修単位</t>
  </si>
  <si>
    <t>教養科目</t>
  </si>
  <si>
    <t>専門導入科目</t>
  </si>
  <si>
    <t>微積分学及演習Ⅰ</t>
  </si>
  <si>
    <t>微積分学及演習Ⅱ</t>
  </si>
  <si>
    <t>専門導入科目</t>
  </si>
  <si>
    <t>基礎材料化学</t>
  </si>
  <si>
    <t>オプティクス</t>
  </si>
  <si>
    <t>インターンシップＢ</t>
  </si>
  <si>
    <t>インターンシップＡ</t>
  </si>
  <si>
    <t>共創コーチング</t>
  </si>
  <si>
    <t>【注意】インターンシップＡおよびインターンシップＢは，いずれか１科目のみ履修できます．</t>
  </si>
  <si>
    <t>機械システム工学演習</t>
  </si>
  <si>
    <t>機械要素設計</t>
  </si>
  <si>
    <t>精密加工学</t>
  </si>
  <si>
    <t>成形加工学</t>
  </si>
  <si>
    <t>マテリアル評価学</t>
  </si>
  <si>
    <t>熱物質移動論</t>
  </si>
  <si>
    <t>ロボット工学</t>
  </si>
  <si>
    <t>ロボット力学</t>
  </si>
  <si>
    <t>特別講義Ⅳ</t>
  </si>
  <si>
    <t>特別講義Ⅴ</t>
  </si>
  <si>
    <t>特別講義Ⅰ</t>
  </si>
  <si>
    <t>特別講義Ⅲ</t>
  </si>
  <si>
    <t>Advanced English Ⅱ</t>
  </si>
  <si>
    <t>Advanced English Ⅲ</t>
  </si>
  <si>
    <t>Honors English</t>
  </si>
  <si>
    <t>Honors Camp</t>
  </si>
  <si>
    <t>留学生選択</t>
  </si>
  <si>
    <t>リテラシー科目と
留学生日本語科目</t>
  </si>
  <si>
    <t>基盤キャリア教育科目</t>
  </si>
  <si>
    <t>基盤教育単位合計</t>
  </si>
  <si>
    <t>基盤教育重ポ合計</t>
  </si>
  <si>
    <t>共通専門単位合計</t>
  </si>
  <si>
    <t>共通専門重ポ合計</t>
  </si>
  <si>
    <t>基盤教育科目</t>
  </si>
  <si>
    <t>メカトロニクス</t>
  </si>
  <si>
    <t>機械システム工学科のJABEE修了基準は，達成指数0.89以上です．</t>
  </si>
  <si>
    <t>（平成２４年度入学生用）</t>
  </si>
  <si>
    <t>アカデミック・ジャパニーズ</t>
  </si>
  <si>
    <t>日本語ｱｶﾃﾞﾐｯｸ・ﾘｰﾃﾞｨﾝｸﾞⅠ</t>
  </si>
  <si>
    <t>日本語ｱｶﾃﾞﾐｯｸ・ﾗｲﾃｨﾝｸﾞ</t>
  </si>
  <si>
    <t>日本語ｱｶﾃﾞﾐｯｸ・ﾘｰﾃﾞｨﾝｸﾞⅡ</t>
  </si>
  <si>
    <t>日本語ｱｶﾃﾞﾐｯｸ・ﾌﾟﾚｾﾞﾝﾃｰｼｮﾝ</t>
  </si>
  <si>
    <t>科学技術のための専門日本語</t>
  </si>
  <si>
    <t>人文社会系のための専門日本語</t>
  </si>
  <si>
    <t>ビジネス日本語</t>
  </si>
  <si>
    <t>日本事情</t>
  </si>
  <si>
    <t>基礎化学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</si>
</sst>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€-2]\ #,##0.00_);[Red]\([$€-2]\ #,##0.00\)"/>
  </numFmts>
  <fonts count="62">
    <font>
      <sz val="11"/>
      <name val="ＭＳ Ｐゴシック"/>
      <family val="3"/>
    </font>
    <font>
      <sz val="12"/>
      <name val="Times New Roman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u val="single"/>
      <sz val="10"/>
      <name val="Century"/>
      <family val="1"/>
    </font>
    <font>
      <sz val="8"/>
      <name val="ＭＳ 明朝"/>
      <family val="1"/>
    </font>
    <font>
      <b/>
      <sz val="12"/>
      <name val="Times New Roman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0"/>
      <color indexed="12"/>
      <name val="ＭＳ Ｐゴシック"/>
      <family val="3"/>
    </font>
    <font>
      <sz val="10"/>
      <color indexed="53"/>
      <name val="ＭＳ 明朝"/>
      <family val="1"/>
    </font>
    <font>
      <sz val="11"/>
      <color indexed="12"/>
      <name val="ＭＳ 明朝"/>
      <family val="1"/>
    </font>
    <font>
      <u val="single"/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8" fillId="0" borderId="0" xfId="0" applyFont="1" applyAlignment="1">
      <alignment horizontal="justify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179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33" borderId="14" xfId="0" applyFont="1" applyFill="1" applyBorder="1" applyAlignment="1">
      <alignment horizontal="justify" wrapText="1"/>
    </xf>
    <xf numFmtId="0" fontId="11" fillId="33" borderId="12" xfId="0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4" fillId="0" borderId="15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18" xfId="0" applyFont="1" applyFill="1" applyBorder="1" applyAlignment="1">
      <alignment shrinkToFit="1"/>
    </xf>
    <xf numFmtId="0" fontId="0" fillId="35" borderId="18" xfId="0" applyFont="1" applyFill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7" fillId="34" borderId="14" xfId="0" applyFont="1" applyFill="1" applyBorder="1" applyAlignment="1">
      <alignment shrinkToFit="1"/>
    </xf>
    <xf numFmtId="0" fontId="17" fillId="34" borderId="1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1" fillId="33" borderId="12" xfId="0" applyFont="1" applyFill="1" applyBorder="1" applyAlignment="1">
      <alignment horizontal="justify"/>
    </xf>
    <xf numFmtId="0" fontId="12" fillId="0" borderId="12" xfId="0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2" fillId="36" borderId="14" xfId="0" applyFont="1" applyFill="1" applyBorder="1" applyAlignment="1">
      <alignment horizontal="justify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shrinkToFit="1"/>
    </xf>
    <xf numFmtId="0" fontId="60" fillId="0" borderId="0" xfId="0" applyFont="1" applyAlignment="1">
      <alignment/>
    </xf>
    <xf numFmtId="0" fontId="60" fillId="0" borderId="19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1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shrinkToFi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4" xfId="0" applyFont="1" applyBorder="1" applyAlignment="1">
      <alignment/>
    </xf>
    <xf numFmtId="0" fontId="24" fillId="0" borderId="12" xfId="0" applyFont="1" applyBorder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5" sqref="A15"/>
    </sheetView>
  </sheetViews>
  <sheetFormatPr defaultColWidth="9.00390625" defaultRowHeight="13.5"/>
  <cols>
    <col min="1" max="1" width="20.625" style="0" customWidth="1"/>
    <col min="3" max="3" width="9.125" style="45" bestFit="1" customWidth="1"/>
    <col min="9" max="13" width="4.625" style="0" customWidth="1"/>
    <col min="15" max="15" width="3.50390625" style="50" bestFit="1" customWidth="1"/>
    <col min="16" max="16" width="5.50390625" style="0" bestFit="1" customWidth="1"/>
  </cols>
  <sheetData>
    <row r="1" spans="1:16" ht="17.25">
      <c r="A1" s="108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53"/>
      <c r="O1" s="53"/>
      <c r="P1" s="52"/>
    </row>
    <row r="2" spans="1:16" ht="17.25">
      <c r="A2" s="108" t="s">
        <v>176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52"/>
      <c r="O2" s="52"/>
      <c r="P2" s="52"/>
    </row>
    <row r="3" ht="13.5">
      <c r="A3" s="2"/>
    </row>
    <row r="4" ht="13.5">
      <c r="A4" s="85" t="s">
        <v>118</v>
      </c>
    </row>
    <row r="5" ht="13.5">
      <c r="A5" s="58" t="s">
        <v>98</v>
      </c>
    </row>
    <row r="6" ht="13.5">
      <c r="A6" s="58" t="s">
        <v>103</v>
      </c>
    </row>
    <row r="7" ht="13.5">
      <c r="A7" s="58" t="s">
        <v>119</v>
      </c>
    </row>
    <row r="8" ht="13.5">
      <c r="A8" s="58" t="s">
        <v>99</v>
      </c>
    </row>
    <row r="9" ht="13.5">
      <c r="A9" s="58" t="s">
        <v>100</v>
      </c>
    </row>
    <row r="10" ht="13.5">
      <c r="A10" s="58" t="s">
        <v>104</v>
      </c>
    </row>
    <row r="11" ht="13.5">
      <c r="A11" s="58" t="s">
        <v>101</v>
      </c>
    </row>
    <row r="12" ht="13.5">
      <c r="A12" s="58" t="s">
        <v>102</v>
      </c>
    </row>
    <row r="13" ht="13.5">
      <c r="A13" s="58" t="s">
        <v>111</v>
      </c>
    </row>
    <row r="15" spans="1:3" ht="13.5">
      <c r="A15" s="59" t="s">
        <v>89</v>
      </c>
      <c r="B15" s="59"/>
      <c r="C15" s="60"/>
    </row>
    <row r="16" spans="1:3" ht="13.5">
      <c r="A16" s="61" t="s">
        <v>88</v>
      </c>
      <c r="B16" s="92" t="s">
        <v>108</v>
      </c>
      <c r="C16" s="65"/>
    </row>
    <row r="17" spans="1:3" ht="13.5">
      <c r="A17" s="88" t="s">
        <v>133</v>
      </c>
      <c r="B17" s="64" t="str">
        <f>IF($C26=2,"○","×")</f>
        <v>×</v>
      </c>
      <c r="C17" s="65" t="s">
        <v>90</v>
      </c>
    </row>
    <row r="18" spans="1:3" ht="13.5">
      <c r="A18" s="88" t="s">
        <v>134</v>
      </c>
      <c r="B18" s="64" t="str">
        <f>IF($P58&gt;=12,"○","×")</f>
        <v>×</v>
      </c>
      <c r="C18" s="65" t="s">
        <v>91</v>
      </c>
    </row>
    <row r="19" spans="1:3" ht="13.5">
      <c r="A19" s="89" t="s">
        <v>138</v>
      </c>
      <c r="B19" s="64" t="str">
        <f>IF(AND($P116&gt;=2000,$N116&gt;=8)=TRUE,"○","×")</f>
        <v>×</v>
      </c>
      <c r="C19" s="65" t="s">
        <v>90</v>
      </c>
    </row>
    <row r="20" spans="1:3" ht="13.5">
      <c r="A20" s="89" t="s">
        <v>143</v>
      </c>
      <c r="B20" s="64" t="str">
        <f>IF($O130=6,"○","×")</f>
        <v>×</v>
      </c>
      <c r="C20" s="65" t="s">
        <v>90</v>
      </c>
    </row>
    <row r="21" ht="13.5">
      <c r="A21" s="2"/>
    </row>
    <row r="22" ht="13.5">
      <c r="A22" s="100" t="s">
        <v>173</v>
      </c>
    </row>
    <row r="23" spans="1:16" ht="30" customHeight="1">
      <c r="A23" s="103" t="s">
        <v>132</v>
      </c>
      <c r="B23" s="105" t="s">
        <v>64</v>
      </c>
      <c r="C23" s="25"/>
      <c r="D23" s="26" t="s">
        <v>1</v>
      </c>
      <c r="E23" s="26" t="s">
        <v>2</v>
      </c>
      <c r="F23" s="26" t="s">
        <v>4</v>
      </c>
      <c r="G23" s="26" t="s">
        <v>5</v>
      </c>
      <c r="H23" s="26" t="s">
        <v>7</v>
      </c>
      <c r="I23" s="106" t="s">
        <v>66</v>
      </c>
      <c r="J23" s="107"/>
      <c r="K23" s="107"/>
      <c r="L23" s="107"/>
      <c r="M23" s="107"/>
      <c r="O23" s="69"/>
      <c r="P23" s="69"/>
    </row>
    <row r="24" spans="1:16" ht="24">
      <c r="A24" s="104"/>
      <c r="B24" s="104"/>
      <c r="C24" s="21" t="s">
        <v>0</v>
      </c>
      <c r="D24" s="21" t="s">
        <v>65</v>
      </c>
      <c r="E24" s="21" t="s">
        <v>3</v>
      </c>
      <c r="F24" s="21" t="s">
        <v>81</v>
      </c>
      <c r="G24" s="21" t="s">
        <v>6</v>
      </c>
      <c r="H24" s="21" t="s">
        <v>8</v>
      </c>
      <c r="I24" s="20" t="s">
        <v>67</v>
      </c>
      <c r="J24" s="20" t="s">
        <v>68</v>
      </c>
      <c r="K24" s="20" t="s">
        <v>69</v>
      </c>
      <c r="L24" s="20" t="s">
        <v>70</v>
      </c>
      <c r="M24" s="20" t="s">
        <v>71</v>
      </c>
      <c r="O24" s="69"/>
      <c r="P24" s="69"/>
    </row>
    <row r="25" spans="1:16" ht="14.25">
      <c r="A25" s="23" t="s">
        <v>131</v>
      </c>
      <c r="B25" s="17" t="s">
        <v>9</v>
      </c>
      <c r="C25" s="57">
        <v>2</v>
      </c>
      <c r="D25" s="29"/>
      <c r="E25" s="28"/>
      <c r="F25" s="28"/>
      <c r="G25" s="28"/>
      <c r="H25" s="28"/>
      <c r="I25" s="18">
        <f>IF(FIND($D25,"　秀優良可合認定")&gt;1,2,0)*1</f>
        <v>0</v>
      </c>
      <c r="J25" s="18"/>
      <c r="K25" s="18">
        <f>IF(FIND($D25,"　秀優良可合認定")&gt;1,1,0)*1</f>
        <v>0</v>
      </c>
      <c r="L25" s="18"/>
      <c r="M25" s="18"/>
      <c r="O25" s="69">
        <f>IF(FIND($D25,"　秀優良可合認定")&gt;1,1,0)*$C25</f>
        <v>0</v>
      </c>
      <c r="P25" s="69"/>
    </row>
    <row r="26" spans="1:16" ht="14.25">
      <c r="A26" s="35"/>
      <c r="B26" s="31"/>
      <c r="C26" s="22">
        <f>SUM(O25)</f>
        <v>0</v>
      </c>
      <c r="D26" s="36"/>
      <c r="E26" s="40"/>
      <c r="F26" s="40"/>
      <c r="G26" s="40"/>
      <c r="H26" s="41" t="s">
        <v>74</v>
      </c>
      <c r="I26" s="18">
        <f>SUM(I25)</f>
        <v>0</v>
      </c>
      <c r="J26" s="18">
        <f>SUM(J25)</f>
        <v>0</v>
      </c>
      <c r="K26" s="18">
        <f>SUM(K25)</f>
        <v>0</v>
      </c>
      <c r="L26" s="18">
        <f>SUM(L25)</f>
        <v>0</v>
      </c>
      <c r="M26" s="18">
        <f>SUM(M25)</f>
        <v>0</v>
      </c>
      <c r="O26" s="69"/>
      <c r="P26" s="69"/>
    </row>
    <row r="27" spans="1:16" ht="14.25">
      <c r="A27" s="35"/>
      <c r="B27" s="31"/>
      <c r="C27" s="40"/>
      <c r="D27" s="36"/>
      <c r="E27" s="40"/>
      <c r="F27" s="40"/>
      <c r="G27" s="40"/>
      <c r="H27" s="40"/>
      <c r="I27" s="34"/>
      <c r="J27" s="34"/>
      <c r="K27" s="34"/>
      <c r="L27" s="34"/>
      <c r="M27" s="34"/>
      <c r="O27" s="69"/>
      <c r="P27" s="69"/>
    </row>
    <row r="28" spans="1:16" ht="13.5">
      <c r="A28" s="2"/>
      <c r="O28" s="69"/>
      <c r="P28" s="69"/>
    </row>
    <row r="29" spans="1:16" ht="30" customHeight="1">
      <c r="A29" s="103" t="s">
        <v>167</v>
      </c>
      <c r="B29" s="105" t="s">
        <v>64</v>
      </c>
      <c r="C29" s="25"/>
      <c r="D29" s="26" t="s">
        <v>1</v>
      </c>
      <c r="E29" s="26" t="s">
        <v>2</v>
      </c>
      <c r="F29" s="26" t="s">
        <v>4</v>
      </c>
      <c r="G29" s="26" t="s">
        <v>5</v>
      </c>
      <c r="H29" s="26" t="s">
        <v>7</v>
      </c>
      <c r="I29" s="106" t="s">
        <v>66</v>
      </c>
      <c r="J29" s="107"/>
      <c r="K29" s="107"/>
      <c r="L29" s="107"/>
      <c r="M29" s="107"/>
      <c r="O29" s="69"/>
      <c r="P29" s="69"/>
    </row>
    <row r="30" spans="1:16" ht="24">
      <c r="A30" s="113"/>
      <c r="B30" s="104"/>
      <c r="C30" s="21" t="s">
        <v>0</v>
      </c>
      <c r="D30" s="21" t="s">
        <v>65</v>
      </c>
      <c r="E30" s="21" t="s">
        <v>3</v>
      </c>
      <c r="F30" s="21" t="s">
        <v>81</v>
      </c>
      <c r="G30" s="21" t="s">
        <v>6</v>
      </c>
      <c r="H30" s="21" t="s">
        <v>8</v>
      </c>
      <c r="I30" s="20" t="s">
        <v>67</v>
      </c>
      <c r="J30" s="20" t="s">
        <v>68</v>
      </c>
      <c r="K30" s="20" t="s">
        <v>69</v>
      </c>
      <c r="L30" s="20" t="s">
        <v>70</v>
      </c>
      <c r="M30" s="20" t="s">
        <v>71</v>
      </c>
      <c r="O30" s="69"/>
      <c r="P30" s="69"/>
    </row>
    <row r="31" spans="1:16" ht="14.25">
      <c r="A31" s="13" t="s">
        <v>120</v>
      </c>
      <c r="B31" s="17" t="s">
        <v>9</v>
      </c>
      <c r="C31" s="14">
        <v>2</v>
      </c>
      <c r="D31" s="29"/>
      <c r="E31" s="28"/>
      <c r="F31" s="28"/>
      <c r="G31" s="28"/>
      <c r="H31" s="28"/>
      <c r="I31" s="18"/>
      <c r="J31" s="18">
        <f aca="true" t="shared" si="0" ref="J31:J46">IF(FIND($D31,"　秀優良可合認定")&gt;1,2,0)*1</f>
        <v>0</v>
      </c>
      <c r="K31" s="18"/>
      <c r="L31" s="18"/>
      <c r="M31" s="18"/>
      <c r="O31" s="69">
        <f aca="true" t="shared" si="1" ref="O31:O57">IF(FIND($D31,"　秀優良可合認定")&gt;1,1,0)*$C31</f>
        <v>0</v>
      </c>
      <c r="P31" s="69">
        <f aca="true" t="shared" si="2" ref="P31:P47">O31</f>
        <v>0</v>
      </c>
    </row>
    <row r="32" spans="1:16" ht="14.25">
      <c r="A32" s="13" t="s">
        <v>121</v>
      </c>
      <c r="B32" s="12" t="s">
        <v>9</v>
      </c>
      <c r="C32" s="6">
        <v>2</v>
      </c>
      <c r="D32" s="29"/>
      <c r="E32" s="28"/>
      <c r="F32" s="28"/>
      <c r="G32" s="28"/>
      <c r="H32" s="28"/>
      <c r="I32" s="18"/>
      <c r="J32" s="18">
        <f t="shared" si="0"/>
        <v>0</v>
      </c>
      <c r="K32" s="18"/>
      <c r="L32" s="18"/>
      <c r="M32" s="18"/>
      <c r="O32" s="69">
        <f t="shared" si="1"/>
        <v>0</v>
      </c>
      <c r="P32" s="69">
        <f t="shared" si="2"/>
        <v>0</v>
      </c>
    </row>
    <row r="33" spans="1:16" ht="14.25">
      <c r="A33" s="13" t="s">
        <v>126</v>
      </c>
      <c r="B33" s="12" t="s">
        <v>9</v>
      </c>
      <c r="C33" s="6">
        <v>1</v>
      </c>
      <c r="D33" s="29"/>
      <c r="E33" s="28"/>
      <c r="F33" s="28"/>
      <c r="G33" s="28"/>
      <c r="H33" s="28"/>
      <c r="I33" s="18"/>
      <c r="J33" s="18">
        <f t="shared" si="0"/>
        <v>0</v>
      </c>
      <c r="K33" s="18"/>
      <c r="L33" s="18"/>
      <c r="M33" s="18"/>
      <c r="O33" s="69">
        <f t="shared" si="1"/>
        <v>0</v>
      </c>
      <c r="P33" s="69">
        <f t="shared" si="2"/>
        <v>0</v>
      </c>
    </row>
    <row r="34" spans="1:16" ht="14.25">
      <c r="A34" s="13" t="s">
        <v>127</v>
      </c>
      <c r="B34" s="12" t="s">
        <v>9</v>
      </c>
      <c r="C34" s="6">
        <v>1</v>
      </c>
      <c r="D34" s="29"/>
      <c r="E34" s="28"/>
      <c r="F34" s="28"/>
      <c r="G34" s="28"/>
      <c r="H34" s="28"/>
      <c r="I34" s="18"/>
      <c r="J34" s="18">
        <f t="shared" si="0"/>
        <v>0</v>
      </c>
      <c r="K34" s="18"/>
      <c r="L34" s="18"/>
      <c r="M34" s="18"/>
      <c r="O34" s="69">
        <f t="shared" si="1"/>
        <v>0</v>
      </c>
      <c r="P34" s="69">
        <f t="shared" si="2"/>
        <v>0</v>
      </c>
    </row>
    <row r="35" spans="1:16" ht="23.25">
      <c r="A35" s="87" t="s">
        <v>130</v>
      </c>
      <c r="B35" s="12" t="s">
        <v>9</v>
      </c>
      <c r="C35" s="6">
        <v>1</v>
      </c>
      <c r="D35" s="29"/>
      <c r="E35" s="28"/>
      <c r="F35" s="28"/>
      <c r="G35" s="28"/>
      <c r="H35" s="28"/>
      <c r="I35" s="18"/>
      <c r="J35" s="18">
        <f t="shared" si="0"/>
        <v>0</v>
      </c>
      <c r="K35" s="18"/>
      <c r="L35" s="18"/>
      <c r="M35" s="18"/>
      <c r="O35" s="69">
        <f t="shared" si="1"/>
        <v>0</v>
      </c>
      <c r="P35" s="69">
        <f t="shared" si="2"/>
        <v>0</v>
      </c>
    </row>
    <row r="36" spans="1:16" ht="23.25">
      <c r="A36" s="87" t="s">
        <v>130</v>
      </c>
      <c r="B36" s="12" t="s">
        <v>9</v>
      </c>
      <c r="C36" s="6">
        <v>1</v>
      </c>
      <c r="D36" s="29"/>
      <c r="E36" s="28"/>
      <c r="F36" s="28"/>
      <c r="G36" s="28"/>
      <c r="H36" s="28"/>
      <c r="I36" s="18"/>
      <c r="J36" s="18">
        <f t="shared" si="0"/>
        <v>0</v>
      </c>
      <c r="K36" s="18"/>
      <c r="L36" s="18"/>
      <c r="M36" s="18"/>
      <c r="O36" s="69">
        <f t="shared" si="1"/>
        <v>0</v>
      </c>
      <c r="P36" s="69">
        <f t="shared" si="2"/>
        <v>0</v>
      </c>
    </row>
    <row r="37" spans="1:16" ht="23.25">
      <c r="A37" s="87" t="s">
        <v>130</v>
      </c>
      <c r="B37" s="12" t="s">
        <v>9</v>
      </c>
      <c r="C37" s="6">
        <v>1</v>
      </c>
      <c r="D37" s="29"/>
      <c r="E37" s="28"/>
      <c r="F37" s="28"/>
      <c r="G37" s="28"/>
      <c r="H37" s="28"/>
      <c r="I37" s="18"/>
      <c r="J37" s="18">
        <f t="shared" si="0"/>
        <v>0</v>
      </c>
      <c r="K37" s="18"/>
      <c r="L37" s="18"/>
      <c r="M37" s="18"/>
      <c r="O37" s="69">
        <f t="shared" si="1"/>
        <v>0</v>
      </c>
      <c r="P37" s="69">
        <f t="shared" si="2"/>
        <v>0</v>
      </c>
    </row>
    <row r="38" spans="1:16" ht="23.25">
      <c r="A38" s="87" t="s">
        <v>130</v>
      </c>
      <c r="B38" s="12" t="s">
        <v>9</v>
      </c>
      <c r="C38" s="6">
        <v>1</v>
      </c>
      <c r="D38" s="29"/>
      <c r="E38" s="28"/>
      <c r="F38" s="28"/>
      <c r="G38" s="28"/>
      <c r="H38" s="28"/>
      <c r="I38" s="18"/>
      <c r="J38" s="18">
        <f t="shared" si="0"/>
        <v>0</v>
      </c>
      <c r="K38" s="18"/>
      <c r="L38" s="18"/>
      <c r="M38" s="18"/>
      <c r="O38" s="69">
        <f t="shared" si="1"/>
        <v>0</v>
      </c>
      <c r="P38" s="69">
        <f t="shared" si="2"/>
        <v>0</v>
      </c>
    </row>
    <row r="39" spans="1:16" ht="23.25">
      <c r="A39" s="87" t="s">
        <v>130</v>
      </c>
      <c r="B39" s="12" t="s">
        <v>9</v>
      </c>
      <c r="C39" s="6">
        <v>1</v>
      </c>
      <c r="D39" s="29"/>
      <c r="E39" s="28"/>
      <c r="F39" s="28"/>
      <c r="G39" s="28"/>
      <c r="H39" s="28"/>
      <c r="I39" s="18"/>
      <c r="J39" s="18">
        <f t="shared" si="0"/>
        <v>0</v>
      </c>
      <c r="K39" s="18"/>
      <c r="L39" s="18"/>
      <c r="M39" s="18"/>
      <c r="O39" s="69">
        <f t="shared" si="1"/>
        <v>0</v>
      </c>
      <c r="P39" s="69">
        <f t="shared" si="2"/>
        <v>0</v>
      </c>
    </row>
    <row r="40" spans="1:16" ht="23.25">
      <c r="A40" s="87" t="s">
        <v>130</v>
      </c>
      <c r="B40" s="12" t="s">
        <v>9</v>
      </c>
      <c r="C40" s="6">
        <v>1</v>
      </c>
      <c r="D40" s="29"/>
      <c r="E40" s="28"/>
      <c r="F40" s="28"/>
      <c r="G40" s="28"/>
      <c r="H40" s="28"/>
      <c r="I40" s="18"/>
      <c r="J40" s="18">
        <f t="shared" si="0"/>
        <v>0</v>
      </c>
      <c r="K40" s="18"/>
      <c r="L40" s="18"/>
      <c r="M40" s="18"/>
      <c r="O40" s="69">
        <f t="shared" si="1"/>
        <v>0</v>
      </c>
      <c r="P40" s="69">
        <f t="shared" si="2"/>
        <v>0</v>
      </c>
    </row>
    <row r="41" spans="1:16" ht="23.25">
      <c r="A41" s="13" t="s">
        <v>128</v>
      </c>
      <c r="B41" s="12" t="s">
        <v>9</v>
      </c>
      <c r="C41" s="6">
        <v>1</v>
      </c>
      <c r="D41" s="29"/>
      <c r="E41" s="28"/>
      <c r="F41" s="28"/>
      <c r="G41" s="28"/>
      <c r="H41" s="28"/>
      <c r="I41" s="18"/>
      <c r="J41" s="18">
        <f t="shared" si="0"/>
        <v>0</v>
      </c>
      <c r="K41" s="18"/>
      <c r="L41" s="18"/>
      <c r="M41" s="18"/>
      <c r="O41" s="69">
        <f t="shared" si="1"/>
        <v>0</v>
      </c>
      <c r="P41" s="69">
        <f t="shared" si="2"/>
        <v>0</v>
      </c>
    </row>
    <row r="42" spans="1:16" ht="23.25">
      <c r="A42" s="13" t="s">
        <v>129</v>
      </c>
      <c r="B42" s="12" t="s">
        <v>9</v>
      </c>
      <c r="C42" s="6">
        <v>1</v>
      </c>
      <c r="D42" s="29"/>
      <c r="E42" s="28"/>
      <c r="F42" s="28"/>
      <c r="G42" s="28"/>
      <c r="H42" s="28"/>
      <c r="I42" s="18"/>
      <c r="J42" s="18">
        <f t="shared" si="0"/>
        <v>0</v>
      </c>
      <c r="K42" s="18"/>
      <c r="L42" s="18"/>
      <c r="M42" s="18"/>
      <c r="O42" s="69">
        <f t="shared" si="1"/>
        <v>0</v>
      </c>
      <c r="P42" s="69">
        <f t="shared" si="2"/>
        <v>0</v>
      </c>
    </row>
    <row r="43" spans="1:16" ht="14.25">
      <c r="A43" s="13" t="s">
        <v>162</v>
      </c>
      <c r="B43" s="4" t="s">
        <v>63</v>
      </c>
      <c r="C43" s="6">
        <v>1</v>
      </c>
      <c r="D43" s="29"/>
      <c r="E43" s="28"/>
      <c r="F43" s="28"/>
      <c r="G43" s="28"/>
      <c r="H43" s="28"/>
      <c r="I43" s="18"/>
      <c r="J43" s="18">
        <f t="shared" si="0"/>
        <v>0</v>
      </c>
      <c r="K43" s="18"/>
      <c r="L43" s="18"/>
      <c r="M43" s="18"/>
      <c r="O43" s="69">
        <f t="shared" si="1"/>
        <v>0</v>
      </c>
      <c r="P43" s="69"/>
    </row>
    <row r="44" spans="1:16" ht="14.25">
      <c r="A44" s="13" t="s">
        <v>163</v>
      </c>
      <c r="B44" s="4" t="s">
        <v>63</v>
      </c>
      <c r="C44" s="6">
        <v>1</v>
      </c>
      <c r="D44" s="29"/>
      <c r="E44" s="28"/>
      <c r="F44" s="28"/>
      <c r="G44" s="28"/>
      <c r="H44" s="28"/>
      <c r="I44" s="18"/>
      <c r="J44" s="18">
        <f t="shared" si="0"/>
        <v>0</v>
      </c>
      <c r="K44" s="18"/>
      <c r="L44" s="18"/>
      <c r="M44" s="18"/>
      <c r="O44" s="69">
        <f t="shared" si="1"/>
        <v>0</v>
      </c>
      <c r="P44" s="69"/>
    </row>
    <row r="45" spans="1:16" ht="14.25">
      <c r="A45" s="13" t="s">
        <v>165</v>
      </c>
      <c r="B45" s="4" t="s">
        <v>63</v>
      </c>
      <c r="C45" s="6">
        <v>2</v>
      </c>
      <c r="D45" s="29"/>
      <c r="E45" s="28"/>
      <c r="F45" s="28"/>
      <c r="G45" s="28"/>
      <c r="H45" s="28"/>
      <c r="I45" s="18"/>
      <c r="J45" s="18">
        <f t="shared" si="0"/>
        <v>0</v>
      </c>
      <c r="K45" s="18"/>
      <c r="L45" s="18"/>
      <c r="M45" s="18"/>
      <c r="O45" s="69">
        <f t="shared" si="1"/>
        <v>0</v>
      </c>
      <c r="P45" s="69"/>
    </row>
    <row r="46" spans="1:16" ht="14.25">
      <c r="A46" s="13" t="s">
        <v>164</v>
      </c>
      <c r="B46" s="4" t="s">
        <v>63</v>
      </c>
      <c r="C46" s="6">
        <v>1</v>
      </c>
      <c r="D46" s="29"/>
      <c r="E46" s="28"/>
      <c r="F46" s="28"/>
      <c r="G46" s="28"/>
      <c r="H46" s="28"/>
      <c r="I46" s="18"/>
      <c r="J46" s="18">
        <f t="shared" si="0"/>
        <v>0</v>
      </c>
      <c r="K46" s="18"/>
      <c r="L46" s="18"/>
      <c r="M46" s="18"/>
      <c r="O46" s="69">
        <f t="shared" si="1"/>
        <v>0</v>
      </c>
      <c r="P46" s="69"/>
    </row>
    <row r="47" spans="1:16" ht="14.25">
      <c r="A47" s="5" t="s">
        <v>61</v>
      </c>
      <c r="B47" s="12" t="s">
        <v>9</v>
      </c>
      <c r="C47" s="6">
        <v>2</v>
      </c>
      <c r="D47" s="29"/>
      <c r="E47" s="28"/>
      <c r="F47" s="28"/>
      <c r="G47" s="28"/>
      <c r="H47" s="28"/>
      <c r="I47" s="18">
        <f>IF(FIND($D47,"　秀優良可合認定")&gt;1,2,0)*1</f>
        <v>0</v>
      </c>
      <c r="J47" s="18"/>
      <c r="K47" s="18"/>
      <c r="L47" s="18"/>
      <c r="M47" s="18"/>
      <c r="O47" s="69">
        <f t="shared" si="1"/>
        <v>0</v>
      </c>
      <c r="P47" s="69">
        <f t="shared" si="2"/>
        <v>0</v>
      </c>
    </row>
    <row r="48" spans="1:16" ht="14.25">
      <c r="A48" s="5" t="s">
        <v>10</v>
      </c>
      <c r="B48" s="12" t="s">
        <v>9</v>
      </c>
      <c r="C48" s="6">
        <v>2</v>
      </c>
      <c r="D48" s="29"/>
      <c r="E48" s="28"/>
      <c r="F48" s="28"/>
      <c r="G48" s="28"/>
      <c r="H48" s="28"/>
      <c r="I48" s="18"/>
      <c r="J48" s="18"/>
      <c r="K48" s="18"/>
      <c r="L48" s="18">
        <f>IF(FIND($D48,"　秀優良可合認定")&gt;1,2,0)*1</f>
        <v>0</v>
      </c>
      <c r="M48" s="18"/>
      <c r="O48" s="69">
        <f t="shared" si="1"/>
        <v>0</v>
      </c>
      <c r="P48" s="69">
        <f>O48</f>
        <v>0</v>
      </c>
    </row>
    <row r="49" spans="1:16" ht="14.25">
      <c r="A49" s="83" t="s">
        <v>177</v>
      </c>
      <c r="B49" s="96" t="s">
        <v>105</v>
      </c>
      <c r="C49" s="6">
        <v>1</v>
      </c>
      <c r="D49" s="29"/>
      <c r="E49" s="6"/>
      <c r="F49" s="6"/>
      <c r="G49" s="6"/>
      <c r="H49" s="6"/>
      <c r="I49" s="18"/>
      <c r="J49" s="18">
        <f aca="true" t="shared" si="3" ref="J49:J57">IF(FIND($D49,"　秀優良可合認定")&gt;1,2,0)*1</f>
        <v>0</v>
      </c>
      <c r="K49" s="18"/>
      <c r="L49" s="18"/>
      <c r="M49" s="18"/>
      <c r="O49" s="69">
        <f t="shared" si="1"/>
        <v>0</v>
      </c>
      <c r="P49" s="69"/>
    </row>
    <row r="50" spans="1:16" ht="14.25">
      <c r="A50" s="83" t="s">
        <v>178</v>
      </c>
      <c r="B50" s="96" t="s">
        <v>105</v>
      </c>
      <c r="C50" s="6">
        <v>1</v>
      </c>
      <c r="D50" s="29"/>
      <c r="E50" s="6"/>
      <c r="F50" s="6"/>
      <c r="G50" s="6"/>
      <c r="H50" s="6"/>
      <c r="I50" s="18"/>
      <c r="J50" s="18">
        <f t="shared" si="3"/>
        <v>0</v>
      </c>
      <c r="K50" s="18"/>
      <c r="L50" s="18"/>
      <c r="M50" s="18"/>
      <c r="O50" s="69">
        <f t="shared" si="1"/>
        <v>0</v>
      </c>
      <c r="P50" s="69"/>
    </row>
    <row r="51" spans="1:16" ht="14.25">
      <c r="A51" s="83" t="s">
        <v>179</v>
      </c>
      <c r="B51" s="96" t="s">
        <v>105</v>
      </c>
      <c r="C51" s="6">
        <v>1</v>
      </c>
      <c r="D51" s="29"/>
      <c r="E51" s="6"/>
      <c r="F51" s="6"/>
      <c r="G51" s="6"/>
      <c r="H51" s="6"/>
      <c r="I51" s="18"/>
      <c r="J51" s="18">
        <f t="shared" si="3"/>
        <v>0</v>
      </c>
      <c r="K51" s="18"/>
      <c r="L51" s="18"/>
      <c r="M51" s="18"/>
      <c r="O51" s="69">
        <f t="shared" si="1"/>
        <v>0</v>
      </c>
      <c r="P51" s="69"/>
    </row>
    <row r="52" spans="1:16" ht="14.25">
      <c r="A52" s="83" t="s">
        <v>180</v>
      </c>
      <c r="B52" s="70" t="s">
        <v>166</v>
      </c>
      <c r="C52" s="6">
        <v>1</v>
      </c>
      <c r="D52" s="29"/>
      <c r="E52" s="28"/>
      <c r="F52" s="28"/>
      <c r="G52" s="28"/>
      <c r="H52" s="28"/>
      <c r="I52" s="18"/>
      <c r="J52" s="18">
        <f t="shared" si="3"/>
        <v>0</v>
      </c>
      <c r="K52" s="18"/>
      <c r="L52" s="18"/>
      <c r="M52" s="18"/>
      <c r="O52" s="69">
        <f t="shared" si="1"/>
        <v>0</v>
      </c>
      <c r="P52" s="69"/>
    </row>
    <row r="53" spans="1:16" ht="14.25">
      <c r="A53" s="83" t="s">
        <v>181</v>
      </c>
      <c r="B53" s="70" t="s">
        <v>166</v>
      </c>
      <c r="C53" s="6">
        <v>1</v>
      </c>
      <c r="D53" s="29"/>
      <c r="E53" s="28"/>
      <c r="F53" s="28"/>
      <c r="G53" s="28"/>
      <c r="H53" s="28"/>
      <c r="I53" s="18"/>
      <c r="J53" s="18">
        <f t="shared" si="3"/>
        <v>0</v>
      </c>
      <c r="K53" s="18"/>
      <c r="L53" s="18"/>
      <c r="M53" s="18"/>
      <c r="O53" s="69">
        <f t="shared" si="1"/>
        <v>0</v>
      </c>
      <c r="P53" s="69"/>
    </row>
    <row r="54" spans="1:16" ht="14.25">
      <c r="A54" s="83" t="s">
        <v>182</v>
      </c>
      <c r="B54" s="70" t="s">
        <v>166</v>
      </c>
      <c r="C54" s="6">
        <v>1</v>
      </c>
      <c r="D54" s="29"/>
      <c r="E54" s="28"/>
      <c r="F54" s="28"/>
      <c r="G54" s="28"/>
      <c r="H54" s="28"/>
      <c r="I54" s="18"/>
      <c r="J54" s="18">
        <f t="shared" si="3"/>
        <v>0</v>
      </c>
      <c r="K54" s="18"/>
      <c r="L54" s="18"/>
      <c r="M54" s="18"/>
      <c r="O54" s="69">
        <f t="shared" si="1"/>
        <v>0</v>
      </c>
      <c r="P54" s="69"/>
    </row>
    <row r="55" spans="1:16" ht="14.25">
      <c r="A55" s="102" t="s">
        <v>183</v>
      </c>
      <c r="B55" s="70" t="s">
        <v>166</v>
      </c>
      <c r="C55" s="6">
        <v>1</v>
      </c>
      <c r="D55" s="29"/>
      <c r="E55" s="28"/>
      <c r="F55" s="28"/>
      <c r="G55" s="28"/>
      <c r="H55" s="28"/>
      <c r="I55" s="18"/>
      <c r="J55" s="18">
        <f t="shared" si="3"/>
        <v>0</v>
      </c>
      <c r="K55" s="18"/>
      <c r="L55" s="18"/>
      <c r="M55" s="18"/>
      <c r="O55" s="69">
        <f t="shared" si="1"/>
        <v>0</v>
      </c>
      <c r="P55" s="69"/>
    </row>
    <row r="56" spans="1:16" ht="14.25">
      <c r="A56" s="5" t="s">
        <v>184</v>
      </c>
      <c r="B56" s="70" t="s">
        <v>166</v>
      </c>
      <c r="C56" s="6">
        <v>1</v>
      </c>
      <c r="D56" s="29"/>
      <c r="E56" s="28"/>
      <c r="F56" s="28"/>
      <c r="G56" s="28"/>
      <c r="H56" s="28"/>
      <c r="I56" s="18"/>
      <c r="J56" s="18">
        <f t="shared" si="3"/>
        <v>0</v>
      </c>
      <c r="K56" s="18"/>
      <c r="L56" s="18"/>
      <c r="M56" s="18"/>
      <c r="O56" s="69">
        <f t="shared" si="1"/>
        <v>0</v>
      </c>
      <c r="P56" s="69"/>
    </row>
    <row r="57" spans="1:16" ht="14.25">
      <c r="A57" s="5" t="s">
        <v>185</v>
      </c>
      <c r="B57" s="70" t="s">
        <v>166</v>
      </c>
      <c r="C57" s="6">
        <v>2</v>
      </c>
      <c r="D57" s="29"/>
      <c r="E57" s="28"/>
      <c r="F57" s="28"/>
      <c r="G57" s="28"/>
      <c r="H57" s="28"/>
      <c r="I57" s="18"/>
      <c r="J57" s="18">
        <f t="shared" si="3"/>
        <v>0</v>
      </c>
      <c r="K57" s="18"/>
      <c r="L57" s="18"/>
      <c r="M57" s="18"/>
      <c r="O57" s="69">
        <f t="shared" si="1"/>
        <v>0</v>
      </c>
      <c r="P57" s="69"/>
    </row>
    <row r="58" spans="1:16" ht="14.25">
      <c r="A58" s="35"/>
      <c r="B58" s="31"/>
      <c r="C58" s="22">
        <f>SUM(O31:O57)</f>
        <v>0</v>
      </c>
      <c r="D58" s="36"/>
      <c r="E58" s="40"/>
      <c r="F58" s="40"/>
      <c r="G58" s="40"/>
      <c r="H58" s="41" t="s">
        <v>74</v>
      </c>
      <c r="I58" s="18">
        <f>SUM(I31:I57)</f>
        <v>0</v>
      </c>
      <c r="J58" s="18">
        <f>SUM(J31:J57)</f>
        <v>0</v>
      </c>
      <c r="K58" s="18">
        <f>SUM(K31:K57)</f>
        <v>0</v>
      </c>
      <c r="L58" s="18">
        <f>SUM(L31:L57)</f>
        <v>0</v>
      </c>
      <c r="M58" s="18">
        <f>SUM(M31:M57)</f>
        <v>0</v>
      </c>
      <c r="O58" s="69"/>
      <c r="P58" s="69">
        <f>SUM(P31:P57)</f>
        <v>0</v>
      </c>
    </row>
    <row r="59" spans="1:16" ht="14.25">
      <c r="A59" s="35"/>
      <c r="B59" s="31"/>
      <c r="C59" s="40"/>
      <c r="D59" s="36"/>
      <c r="E59" s="40"/>
      <c r="F59" s="40"/>
      <c r="G59" s="40"/>
      <c r="H59" s="40"/>
      <c r="I59" s="34"/>
      <c r="J59" s="34"/>
      <c r="K59" s="34"/>
      <c r="L59" s="34"/>
      <c r="M59" s="34"/>
      <c r="O59" s="69"/>
      <c r="P59" s="69"/>
    </row>
    <row r="60" spans="1:16" ht="13.5">
      <c r="A60" s="2"/>
      <c r="O60" s="69"/>
      <c r="P60" s="69"/>
    </row>
    <row r="61" spans="1:16" ht="30" customHeight="1">
      <c r="A61" s="103" t="s">
        <v>139</v>
      </c>
      <c r="B61" s="105" t="s">
        <v>64</v>
      </c>
      <c r="C61" s="25"/>
      <c r="D61" s="26" t="s">
        <v>1</v>
      </c>
      <c r="E61" s="26" t="s">
        <v>2</v>
      </c>
      <c r="F61" s="26" t="s">
        <v>4</v>
      </c>
      <c r="G61" s="26" t="s">
        <v>5</v>
      </c>
      <c r="H61" s="26" t="s">
        <v>7</v>
      </c>
      <c r="I61" s="106" t="s">
        <v>66</v>
      </c>
      <c r="J61" s="107"/>
      <c r="K61" s="107"/>
      <c r="L61" s="107"/>
      <c r="M61" s="107"/>
      <c r="O61" s="69"/>
      <c r="P61" s="69"/>
    </row>
    <row r="62" spans="1:16" ht="30" customHeight="1">
      <c r="A62" s="104"/>
      <c r="B62" s="104"/>
      <c r="C62" s="21" t="s">
        <v>0</v>
      </c>
      <c r="D62" s="21" t="s">
        <v>65</v>
      </c>
      <c r="E62" s="21" t="s">
        <v>3</v>
      </c>
      <c r="F62" s="21" t="s">
        <v>81</v>
      </c>
      <c r="G62" s="21" t="s">
        <v>6</v>
      </c>
      <c r="H62" s="21" t="s">
        <v>8</v>
      </c>
      <c r="I62" s="20" t="s">
        <v>67</v>
      </c>
      <c r="J62" s="20" t="s">
        <v>68</v>
      </c>
      <c r="K62" s="20" t="s">
        <v>69</v>
      </c>
      <c r="L62" s="20" t="s">
        <v>70</v>
      </c>
      <c r="M62" s="20" t="s">
        <v>71</v>
      </c>
      <c r="O62" s="69"/>
      <c r="P62" s="69"/>
    </row>
    <row r="63" spans="1:16" ht="14.25">
      <c r="A63" s="54" t="s">
        <v>75</v>
      </c>
      <c r="B63" s="78"/>
      <c r="C63" s="14"/>
      <c r="D63" s="14"/>
      <c r="E63" s="14"/>
      <c r="F63" s="14"/>
      <c r="G63" s="14"/>
      <c r="H63" s="14"/>
      <c r="I63" s="18"/>
      <c r="J63" s="18"/>
      <c r="K63" s="18"/>
      <c r="L63" s="18"/>
      <c r="M63" s="18"/>
      <c r="O63" s="69"/>
      <c r="P63" s="69">
        <f>IF(SUM(O64:O73)&gt;3,1000,0)</f>
        <v>0</v>
      </c>
    </row>
    <row r="64" spans="1:16" ht="14.25">
      <c r="A64" s="43"/>
      <c r="B64" s="4" t="s">
        <v>78</v>
      </c>
      <c r="C64" s="6">
        <v>2</v>
      </c>
      <c r="D64" s="29"/>
      <c r="E64" s="28"/>
      <c r="F64" s="28"/>
      <c r="G64" s="28"/>
      <c r="H64" s="28"/>
      <c r="I64" s="18">
        <f aca="true" t="shared" si="4" ref="I64:I73">IF(FIND($D64,"　秀優良可合認定")&gt;1,2,0)*1</f>
        <v>0</v>
      </c>
      <c r="J64" s="18"/>
      <c r="K64" s="18"/>
      <c r="L64" s="18"/>
      <c r="M64" s="18"/>
      <c r="N64" s="90">
        <f>O64</f>
        <v>0</v>
      </c>
      <c r="O64" s="69">
        <f aca="true" t="shared" si="5" ref="O64:O73">IF(FIND($D64,"　秀優良可合認定")&gt;1,1,0)*$C64</f>
        <v>0</v>
      </c>
      <c r="P64" s="69"/>
    </row>
    <row r="65" spans="1:16" ht="14.25">
      <c r="A65" s="43"/>
      <c r="B65" s="4" t="s">
        <v>78</v>
      </c>
      <c r="C65" s="6">
        <v>2</v>
      </c>
      <c r="D65" s="29"/>
      <c r="E65" s="28"/>
      <c r="F65" s="28"/>
      <c r="G65" s="28"/>
      <c r="H65" s="28"/>
      <c r="I65" s="18">
        <f t="shared" si="4"/>
        <v>0</v>
      </c>
      <c r="J65" s="18"/>
      <c r="K65" s="18"/>
      <c r="L65" s="18"/>
      <c r="M65" s="18"/>
      <c r="N65" s="90">
        <f aca="true" t="shared" si="6" ref="N65:N73">O65</f>
        <v>0</v>
      </c>
      <c r="O65" s="69">
        <f t="shared" si="5"/>
        <v>0</v>
      </c>
      <c r="P65" s="69"/>
    </row>
    <row r="66" spans="1:16" ht="14.25">
      <c r="A66" s="43"/>
      <c r="B66" s="4" t="s">
        <v>78</v>
      </c>
      <c r="C66" s="6">
        <v>2</v>
      </c>
      <c r="D66" s="29"/>
      <c r="E66" s="28"/>
      <c r="F66" s="28"/>
      <c r="G66" s="28"/>
      <c r="H66" s="28"/>
      <c r="I66" s="18">
        <f t="shared" si="4"/>
        <v>0</v>
      </c>
      <c r="J66" s="18"/>
      <c r="K66" s="18"/>
      <c r="L66" s="18"/>
      <c r="M66" s="18"/>
      <c r="N66" s="90">
        <f t="shared" si="6"/>
        <v>0</v>
      </c>
      <c r="O66" s="69">
        <f t="shared" si="5"/>
        <v>0</v>
      </c>
      <c r="P66" s="69"/>
    </row>
    <row r="67" spans="1:16" ht="14.25">
      <c r="A67" s="43"/>
      <c r="B67" s="4" t="s">
        <v>78</v>
      </c>
      <c r="C67" s="6">
        <v>2</v>
      </c>
      <c r="D67" s="29"/>
      <c r="E67" s="28"/>
      <c r="F67" s="28"/>
      <c r="G67" s="28"/>
      <c r="H67" s="28"/>
      <c r="I67" s="18">
        <f t="shared" si="4"/>
        <v>0</v>
      </c>
      <c r="J67" s="18"/>
      <c r="K67" s="18"/>
      <c r="L67" s="18"/>
      <c r="M67" s="18"/>
      <c r="N67" s="90">
        <f t="shared" si="6"/>
        <v>0</v>
      </c>
      <c r="O67" s="69">
        <f t="shared" si="5"/>
        <v>0</v>
      </c>
      <c r="P67" s="69"/>
    </row>
    <row r="68" spans="1:16" ht="14.25">
      <c r="A68" s="43"/>
      <c r="B68" s="4" t="s">
        <v>78</v>
      </c>
      <c r="C68" s="6">
        <v>2</v>
      </c>
      <c r="D68" s="29"/>
      <c r="E68" s="28"/>
      <c r="F68" s="28"/>
      <c r="G68" s="28"/>
      <c r="H68" s="28"/>
      <c r="I68" s="18">
        <f t="shared" si="4"/>
        <v>0</v>
      </c>
      <c r="J68" s="18"/>
      <c r="K68" s="18"/>
      <c r="L68" s="18"/>
      <c r="M68" s="18"/>
      <c r="N68" s="90">
        <f t="shared" si="6"/>
        <v>0</v>
      </c>
      <c r="O68" s="69">
        <f t="shared" si="5"/>
        <v>0</v>
      </c>
      <c r="P68" s="69"/>
    </row>
    <row r="69" spans="1:16" ht="14.25">
      <c r="A69" s="43"/>
      <c r="B69" s="4" t="s">
        <v>78</v>
      </c>
      <c r="C69" s="6">
        <v>2</v>
      </c>
      <c r="D69" s="29"/>
      <c r="E69" s="28"/>
      <c r="F69" s="28"/>
      <c r="G69" s="28"/>
      <c r="H69" s="28"/>
      <c r="I69" s="18">
        <f t="shared" si="4"/>
        <v>0</v>
      </c>
      <c r="J69" s="18"/>
      <c r="K69" s="18"/>
      <c r="L69" s="18"/>
      <c r="M69" s="18"/>
      <c r="N69" s="90">
        <f t="shared" si="6"/>
        <v>0</v>
      </c>
      <c r="O69" s="69">
        <f t="shared" si="5"/>
        <v>0</v>
      </c>
      <c r="P69" s="69"/>
    </row>
    <row r="70" spans="1:16" ht="14.25">
      <c r="A70" s="43"/>
      <c r="B70" s="4" t="s">
        <v>78</v>
      </c>
      <c r="C70" s="6">
        <v>2</v>
      </c>
      <c r="D70" s="29"/>
      <c r="E70" s="6"/>
      <c r="F70" s="6"/>
      <c r="G70" s="6"/>
      <c r="H70" s="6"/>
      <c r="I70" s="18">
        <f t="shared" si="4"/>
        <v>0</v>
      </c>
      <c r="J70" s="18"/>
      <c r="K70" s="18"/>
      <c r="L70" s="18"/>
      <c r="M70" s="18"/>
      <c r="N70" s="90">
        <f t="shared" si="6"/>
        <v>0</v>
      </c>
      <c r="O70" s="69">
        <f t="shared" si="5"/>
        <v>0</v>
      </c>
      <c r="P70" s="69"/>
    </row>
    <row r="71" spans="1:16" ht="14.25">
      <c r="A71" s="43"/>
      <c r="B71" s="4" t="s">
        <v>78</v>
      </c>
      <c r="C71" s="6">
        <v>2</v>
      </c>
      <c r="D71" s="29"/>
      <c r="E71" s="6"/>
      <c r="F71" s="6"/>
      <c r="G71" s="6"/>
      <c r="H71" s="6"/>
      <c r="I71" s="18">
        <f t="shared" si="4"/>
        <v>0</v>
      </c>
      <c r="J71" s="18"/>
      <c r="K71" s="18"/>
      <c r="L71" s="18"/>
      <c r="M71" s="18"/>
      <c r="N71" s="90">
        <f t="shared" si="6"/>
        <v>0</v>
      </c>
      <c r="O71" s="69">
        <f t="shared" si="5"/>
        <v>0</v>
      </c>
      <c r="P71" s="69"/>
    </row>
    <row r="72" spans="1:16" ht="14.25">
      <c r="A72" s="43"/>
      <c r="B72" s="4" t="s">
        <v>78</v>
      </c>
      <c r="C72" s="6">
        <v>2</v>
      </c>
      <c r="D72" s="29"/>
      <c r="E72" s="6"/>
      <c r="F72" s="6"/>
      <c r="G72" s="6"/>
      <c r="H72" s="6"/>
      <c r="I72" s="18">
        <f t="shared" si="4"/>
        <v>0</v>
      </c>
      <c r="J72" s="18"/>
      <c r="K72" s="18"/>
      <c r="L72" s="18"/>
      <c r="M72" s="18"/>
      <c r="N72" s="90">
        <f t="shared" si="6"/>
        <v>0</v>
      </c>
      <c r="O72" s="69">
        <f t="shared" si="5"/>
        <v>0</v>
      </c>
      <c r="P72" s="69"/>
    </row>
    <row r="73" spans="1:16" ht="14.25">
      <c r="A73" s="9"/>
      <c r="B73" s="4" t="s">
        <v>78</v>
      </c>
      <c r="C73" s="6">
        <v>2</v>
      </c>
      <c r="D73" s="29"/>
      <c r="E73" s="6"/>
      <c r="F73" s="6"/>
      <c r="G73" s="6"/>
      <c r="H73" s="6"/>
      <c r="I73" s="18">
        <f t="shared" si="4"/>
        <v>0</v>
      </c>
      <c r="J73" s="18"/>
      <c r="K73" s="18"/>
      <c r="L73" s="18"/>
      <c r="M73" s="18"/>
      <c r="N73" s="90">
        <f t="shared" si="6"/>
        <v>0</v>
      </c>
      <c r="O73" s="69">
        <f t="shared" si="5"/>
        <v>0</v>
      </c>
      <c r="P73" s="69"/>
    </row>
    <row r="74" spans="1:16" ht="14.25">
      <c r="A74" s="55" t="s">
        <v>76</v>
      </c>
      <c r="B74" s="79"/>
      <c r="C74" s="6"/>
      <c r="D74" s="6"/>
      <c r="E74" s="6"/>
      <c r="F74" s="6"/>
      <c r="G74" s="6"/>
      <c r="H74" s="6"/>
      <c r="I74" s="18"/>
      <c r="J74" s="18"/>
      <c r="K74" s="18"/>
      <c r="L74" s="18"/>
      <c r="M74" s="18"/>
      <c r="O74" s="69"/>
      <c r="P74" s="69">
        <f>IF(SUM(O75:O84)&gt;3,1000,0)</f>
        <v>0</v>
      </c>
    </row>
    <row r="75" spans="1:16" ht="14.25">
      <c r="A75" s="42"/>
      <c r="B75" s="24" t="s">
        <v>78</v>
      </c>
      <c r="C75" s="14">
        <v>2</v>
      </c>
      <c r="D75" s="29"/>
      <c r="E75" s="28"/>
      <c r="F75" s="28"/>
      <c r="G75" s="28"/>
      <c r="H75" s="28"/>
      <c r="I75" s="18">
        <f aca="true" t="shared" si="7" ref="I75:I84">IF(FIND($D75,"　秀優良可合認定")&gt;1,2,0)*1</f>
        <v>0</v>
      </c>
      <c r="J75" s="18"/>
      <c r="K75" s="18"/>
      <c r="L75" s="18"/>
      <c r="M75" s="18"/>
      <c r="N75" s="90">
        <f>O75</f>
        <v>0</v>
      </c>
      <c r="O75" s="69">
        <f aca="true" t="shared" si="8" ref="O75:O84">IF(FIND($D75,"　秀優良可合認定")&gt;1,1,0)*$C75</f>
        <v>0</v>
      </c>
      <c r="P75" s="69"/>
    </row>
    <row r="76" spans="1:16" ht="14.25">
      <c r="A76" s="42"/>
      <c r="B76" s="24" t="s">
        <v>78</v>
      </c>
      <c r="C76" s="14">
        <v>2</v>
      </c>
      <c r="D76" s="29"/>
      <c r="E76" s="28"/>
      <c r="F76" s="28"/>
      <c r="G76" s="28"/>
      <c r="H76" s="28"/>
      <c r="I76" s="18">
        <f t="shared" si="7"/>
        <v>0</v>
      </c>
      <c r="J76" s="18"/>
      <c r="K76" s="18"/>
      <c r="L76" s="18"/>
      <c r="M76" s="18"/>
      <c r="N76" s="90">
        <f aca="true" t="shared" si="9" ref="N76:N84">O76</f>
        <v>0</v>
      </c>
      <c r="O76" s="69">
        <f t="shared" si="8"/>
        <v>0</v>
      </c>
      <c r="P76" s="69"/>
    </row>
    <row r="77" spans="1:16" ht="14.25">
      <c r="A77" s="42"/>
      <c r="B77" s="24" t="s">
        <v>78</v>
      </c>
      <c r="C77" s="14">
        <v>2</v>
      </c>
      <c r="D77" s="29"/>
      <c r="E77" s="28"/>
      <c r="F77" s="28"/>
      <c r="G77" s="28"/>
      <c r="H77" s="28"/>
      <c r="I77" s="18">
        <f t="shared" si="7"/>
        <v>0</v>
      </c>
      <c r="J77" s="18"/>
      <c r="K77" s="18"/>
      <c r="L77" s="18"/>
      <c r="M77" s="18"/>
      <c r="N77" s="90">
        <f t="shared" si="9"/>
        <v>0</v>
      </c>
      <c r="O77" s="69">
        <f t="shared" si="8"/>
        <v>0</v>
      </c>
      <c r="P77" s="69"/>
    </row>
    <row r="78" spans="1:16" ht="14.25">
      <c r="A78" s="42"/>
      <c r="B78" s="24" t="s">
        <v>78</v>
      </c>
      <c r="C78" s="14">
        <v>2</v>
      </c>
      <c r="D78" s="29"/>
      <c r="E78" s="28"/>
      <c r="F78" s="28"/>
      <c r="G78" s="28"/>
      <c r="H78" s="28"/>
      <c r="I78" s="18">
        <f t="shared" si="7"/>
        <v>0</v>
      </c>
      <c r="J78" s="18"/>
      <c r="K78" s="18"/>
      <c r="L78" s="18"/>
      <c r="M78" s="18"/>
      <c r="N78" s="90">
        <f t="shared" si="9"/>
        <v>0</v>
      </c>
      <c r="O78" s="69">
        <f t="shared" si="8"/>
        <v>0</v>
      </c>
      <c r="P78" s="69"/>
    </row>
    <row r="79" spans="1:16" ht="14.25">
      <c r="A79" s="42"/>
      <c r="B79" s="24" t="s">
        <v>78</v>
      </c>
      <c r="C79" s="14">
        <v>2</v>
      </c>
      <c r="D79" s="29"/>
      <c r="E79" s="28"/>
      <c r="F79" s="28"/>
      <c r="G79" s="28"/>
      <c r="H79" s="28"/>
      <c r="I79" s="18">
        <f t="shared" si="7"/>
        <v>0</v>
      </c>
      <c r="J79" s="18"/>
      <c r="K79" s="18"/>
      <c r="L79" s="18"/>
      <c r="M79" s="18"/>
      <c r="N79" s="90">
        <f t="shared" si="9"/>
        <v>0</v>
      </c>
      <c r="O79" s="69">
        <f t="shared" si="8"/>
        <v>0</v>
      </c>
      <c r="P79" s="69"/>
    </row>
    <row r="80" spans="1:16" ht="14.25">
      <c r="A80" s="42"/>
      <c r="B80" s="24" t="s">
        <v>78</v>
      </c>
      <c r="C80" s="14">
        <v>2</v>
      </c>
      <c r="D80" s="29"/>
      <c r="E80" s="28"/>
      <c r="F80" s="28"/>
      <c r="G80" s="28"/>
      <c r="H80" s="28"/>
      <c r="I80" s="18">
        <f t="shared" si="7"/>
        <v>0</v>
      </c>
      <c r="J80" s="18"/>
      <c r="K80" s="18"/>
      <c r="L80" s="18"/>
      <c r="M80" s="18"/>
      <c r="N80" s="90">
        <f t="shared" si="9"/>
        <v>0</v>
      </c>
      <c r="O80" s="69">
        <f t="shared" si="8"/>
        <v>0</v>
      </c>
      <c r="P80" s="69"/>
    </row>
    <row r="81" spans="1:16" ht="14.25">
      <c r="A81" s="42"/>
      <c r="B81" s="4" t="s">
        <v>78</v>
      </c>
      <c r="C81" s="6">
        <v>2</v>
      </c>
      <c r="D81" s="29"/>
      <c r="E81" s="6"/>
      <c r="F81" s="6"/>
      <c r="G81" s="6"/>
      <c r="H81" s="6"/>
      <c r="I81" s="18">
        <f t="shared" si="7"/>
        <v>0</v>
      </c>
      <c r="J81" s="18"/>
      <c r="K81" s="18"/>
      <c r="L81" s="18"/>
      <c r="M81" s="18"/>
      <c r="N81" s="90">
        <f t="shared" si="9"/>
        <v>0</v>
      </c>
      <c r="O81" s="69">
        <f t="shared" si="8"/>
        <v>0</v>
      </c>
      <c r="P81" s="69"/>
    </row>
    <row r="82" spans="1:16" ht="14.25">
      <c r="A82" s="42"/>
      <c r="B82" s="4" t="s">
        <v>78</v>
      </c>
      <c r="C82" s="6">
        <v>2</v>
      </c>
      <c r="D82" s="29"/>
      <c r="E82" s="6"/>
      <c r="F82" s="6"/>
      <c r="G82" s="6"/>
      <c r="H82" s="6"/>
      <c r="I82" s="18">
        <f t="shared" si="7"/>
        <v>0</v>
      </c>
      <c r="J82" s="18"/>
      <c r="K82" s="18"/>
      <c r="L82" s="18"/>
      <c r="M82" s="18"/>
      <c r="N82" s="90">
        <f t="shared" si="9"/>
        <v>0</v>
      </c>
      <c r="O82" s="69">
        <f t="shared" si="8"/>
        <v>0</v>
      </c>
      <c r="P82" s="69"/>
    </row>
    <row r="83" spans="1:16" ht="14.25">
      <c r="A83" s="42"/>
      <c r="B83" s="4" t="s">
        <v>78</v>
      </c>
      <c r="C83" s="6">
        <v>2</v>
      </c>
      <c r="D83" s="29"/>
      <c r="E83" s="6"/>
      <c r="F83" s="6"/>
      <c r="G83" s="6"/>
      <c r="H83" s="6"/>
      <c r="I83" s="18">
        <f t="shared" si="7"/>
        <v>0</v>
      </c>
      <c r="J83" s="18"/>
      <c r="K83" s="18"/>
      <c r="L83" s="18"/>
      <c r="M83" s="18"/>
      <c r="N83" s="90">
        <f t="shared" si="9"/>
        <v>0</v>
      </c>
      <c r="O83" s="69">
        <f t="shared" si="8"/>
        <v>0</v>
      </c>
      <c r="P83" s="69"/>
    </row>
    <row r="84" spans="1:16" ht="14.25">
      <c r="A84" s="43"/>
      <c r="B84" s="4" t="s">
        <v>78</v>
      </c>
      <c r="C84" s="6">
        <v>2</v>
      </c>
      <c r="D84" s="29"/>
      <c r="E84" s="6"/>
      <c r="F84" s="6"/>
      <c r="G84" s="6"/>
      <c r="H84" s="6"/>
      <c r="I84" s="18">
        <f t="shared" si="7"/>
        <v>0</v>
      </c>
      <c r="J84" s="18"/>
      <c r="K84" s="18"/>
      <c r="L84" s="18"/>
      <c r="M84" s="18"/>
      <c r="N84" s="90">
        <f t="shared" si="9"/>
        <v>0</v>
      </c>
      <c r="O84" s="69">
        <f t="shared" si="8"/>
        <v>0</v>
      </c>
      <c r="P84" s="69"/>
    </row>
    <row r="85" spans="1:16" ht="14.25">
      <c r="A85" s="55" t="s">
        <v>77</v>
      </c>
      <c r="B85" s="71" t="s">
        <v>136</v>
      </c>
      <c r="C85" s="6"/>
      <c r="D85" s="6"/>
      <c r="E85" s="6"/>
      <c r="F85" s="6"/>
      <c r="G85" s="6"/>
      <c r="H85" s="6"/>
      <c r="I85" s="18"/>
      <c r="J85" s="18"/>
      <c r="K85" s="18"/>
      <c r="L85" s="18"/>
      <c r="M85" s="18"/>
      <c r="O85" s="69"/>
      <c r="P85" s="69"/>
    </row>
    <row r="86" spans="1:16" ht="14.25">
      <c r="A86" s="43"/>
      <c r="B86" s="4" t="s">
        <v>63</v>
      </c>
      <c r="C86" s="6">
        <v>2</v>
      </c>
      <c r="D86" s="29"/>
      <c r="E86" s="6"/>
      <c r="F86" s="6"/>
      <c r="G86" s="6"/>
      <c r="H86" s="6"/>
      <c r="I86" s="18">
        <f aca="true" t="shared" si="10" ref="I86:I91">IF(FIND($D86,"　秀優良可合認定")&gt;1,2,0)*1</f>
        <v>0</v>
      </c>
      <c r="J86" s="18"/>
      <c r="K86" s="18"/>
      <c r="L86" s="18"/>
      <c r="M86" s="18"/>
      <c r="O86" s="69">
        <f aca="true" t="shared" si="11" ref="O86:O91">IF(FIND($D86,"　秀優良可合認定")&gt;1,1,0)*$C86</f>
        <v>0</v>
      </c>
      <c r="P86" s="69"/>
    </row>
    <row r="87" spans="1:16" ht="14.25">
      <c r="A87" s="43"/>
      <c r="B87" s="4" t="s">
        <v>63</v>
      </c>
      <c r="C87" s="6">
        <v>2</v>
      </c>
      <c r="D87" s="29"/>
      <c r="E87" s="6"/>
      <c r="F87" s="6"/>
      <c r="G87" s="6"/>
      <c r="H87" s="6"/>
      <c r="I87" s="18">
        <f t="shared" si="10"/>
        <v>0</v>
      </c>
      <c r="J87" s="18"/>
      <c r="K87" s="18"/>
      <c r="L87" s="18"/>
      <c r="M87" s="18"/>
      <c r="O87" s="69">
        <f t="shared" si="11"/>
        <v>0</v>
      </c>
      <c r="P87" s="69"/>
    </row>
    <row r="88" spans="1:16" ht="14.25">
      <c r="A88" s="43"/>
      <c r="B88" s="4" t="s">
        <v>63</v>
      </c>
      <c r="C88" s="6">
        <v>2</v>
      </c>
      <c r="D88" s="29"/>
      <c r="E88" s="6"/>
      <c r="F88" s="6"/>
      <c r="G88" s="6"/>
      <c r="H88" s="6"/>
      <c r="I88" s="18">
        <f t="shared" si="10"/>
        <v>0</v>
      </c>
      <c r="J88" s="18"/>
      <c r="K88" s="18"/>
      <c r="L88" s="18"/>
      <c r="M88" s="18"/>
      <c r="O88" s="69">
        <f t="shared" si="11"/>
        <v>0</v>
      </c>
      <c r="P88" s="69"/>
    </row>
    <row r="89" spans="1:16" ht="14.25">
      <c r="A89" s="43"/>
      <c r="B89" s="4" t="s">
        <v>63</v>
      </c>
      <c r="C89" s="6">
        <v>2</v>
      </c>
      <c r="D89" s="29"/>
      <c r="E89" s="6"/>
      <c r="F89" s="6"/>
      <c r="G89" s="6"/>
      <c r="H89" s="6"/>
      <c r="I89" s="18">
        <f t="shared" si="10"/>
        <v>0</v>
      </c>
      <c r="J89" s="18"/>
      <c r="K89" s="18"/>
      <c r="L89" s="18"/>
      <c r="M89" s="18"/>
      <c r="O89" s="69">
        <f t="shared" si="11"/>
        <v>0</v>
      </c>
      <c r="P89" s="69"/>
    </row>
    <row r="90" spans="1:16" ht="14.25">
      <c r="A90" s="9"/>
      <c r="B90" s="4" t="s">
        <v>63</v>
      </c>
      <c r="C90" s="6">
        <v>2</v>
      </c>
      <c r="D90" s="29"/>
      <c r="E90" s="6"/>
      <c r="F90" s="6"/>
      <c r="G90" s="6"/>
      <c r="H90" s="6"/>
      <c r="I90" s="18">
        <f t="shared" si="10"/>
        <v>0</v>
      </c>
      <c r="J90" s="18"/>
      <c r="K90" s="18"/>
      <c r="L90" s="18"/>
      <c r="M90" s="18"/>
      <c r="O90" s="69">
        <f t="shared" si="11"/>
        <v>0</v>
      </c>
      <c r="P90" s="69"/>
    </row>
    <row r="91" spans="1:16" ht="14.25">
      <c r="A91" s="9"/>
      <c r="B91" s="4" t="s">
        <v>63</v>
      </c>
      <c r="C91" s="6">
        <v>2</v>
      </c>
      <c r="D91" s="29"/>
      <c r="E91" s="6"/>
      <c r="F91" s="6"/>
      <c r="G91" s="6"/>
      <c r="H91" s="6"/>
      <c r="I91" s="18">
        <f t="shared" si="10"/>
        <v>0</v>
      </c>
      <c r="J91" s="18"/>
      <c r="K91" s="18"/>
      <c r="L91" s="18"/>
      <c r="M91" s="18"/>
      <c r="O91" s="69">
        <f t="shared" si="11"/>
        <v>0</v>
      </c>
      <c r="P91" s="69"/>
    </row>
    <row r="92" spans="1:16" ht="14.25">
      <c r="A92" s="55" t="s">
        <v>135</v>
      </c>
      <c r="B92" s="71"/>
      <c r="C92" s="6"/>
      <c r="D92" s="6"/>
      <c r="E92" s="6"/>
      <c r="F92" s="6"/>
      <c r="G92" s="6"/>
      <c r="H92" s="6"/>
      <c r="I92" s="18"/>
      <c r="J92" s="18"/>
      <c r="K92" s="18"/>
      <c r="L92" s="18"/>
      <c r="M92" s="18"/>
      <c r="O92" s="69"/>
      <c r="P92" s="69"/>
    </row>
    <row r="93" spans="1:16" ht="14.25">
      <c r="A93" s="43"/>
      <c r="B93" s="4" t="s">
        <v>63</v>
      </c>
      <c r="C93" s="6">
        <v>1</v>
      </c>
      <c r="D93" s="29"/>
      <c r="E93" s="28"/>
      <c r="F93" s="28"/>
      <c r="G93" s="28"/>
      <c r="H93" s="28"/>
      <c r="I93" s="18"/>
      <c r="J93" s="18">
        <f aca="true" t="shared" si="12" ref="J93:J102">IF(FIND($D93,"　秀優良可合認定")&gt;1,2,0)*1</f>
        <v>0</v>
      </c>
      <c r="K93" s="18"/>
      <c r="L93" s="18"/>
      <c r="M93" s="18"/>
      <c r="O93" s="69">
        <f aca="true" t="shared" si="13" ref="O93:O102">IF(FIND($D93,"　秀優良可合認定")&gt;1,1,0)*$C93</f>
        <v>0</v>
      </c>
      <c r="P93" s="69"/>
    </row>
    <row r="94" spans="1:16" ht="14.25">
      <c r="A94" s="43"/>
      <c r="B94" s="4" t="s">
        <v>63</v>
      </c>
      <c r="C94" s="6">
        <v>1</v>
      </c>
      <c r="D94" s="29"/>
      <c r="E94" s="15"/>
      <c r="F94" s="15"/>
      <c r="G94" s="15"/>
      <c r="H94" s="15"/>
      <c r="I94" s="18"/>
      <c r="J94" s="18">
        <f t="shared" si="12"/>
        <v>0</v>
      </c>
      <c r="K94" s="18"/>
      <c r="L94" s="18"/>
      <c r="M94" s="18"/>
      <c r="O94" s="69">
        <f t="shared" si="13"/>
        <v>0</v>
      </c>
      <c r="P94" s="69"/>
    </row>
    <row r="95" spans="1:16" ht="14.25">
      <c r="A95" s="43"/>
      <c r="B95" s="4" t="s">
        <v>63</v>
      </c>
      <c r="C95" s="6">
        <v>1</v>
      </c>
      <c r="D95" s="29"/>
      <c r="E95" s="15"/>
      <c r="F95" s="15"/>
      <c r="G95" s="15"/>
      <c r="H95" s="15"/>
      <c r="I95" s="18"/>
      <c r="J95" s="18">
        <f t="shared" si="12"/>
        <v>0</v>
      </c>
      <c r="K95" s="18"/>
      <c r="L95" s="18"/>
      <c r="M95" s="18"/>
      <c r="O95" s="69">
        <f t="shared" si="13"/>
        <v>0</v>
      </c>
      <c r="P95" s="69"/>
    </row>
    <row r="96" spans="1:16" ht="14.25">
      <c r="A96" s="43"/>
      <c r="B96" s="4" t="s">
        <v>63</v>
      </c>
      <c r="C96" s="6">
        <v>1</v>
      </c>
      <c r="D96" s="29"/>
      <c r="E96" s="15"/>
      <c r="F96" s="15"/>
      <c r="G96" s="15"/>
      <c r="H96" s="15"/>
      <c r="I96" s="18"/>
      <c r="J96" s="18">
        <f t="shared" si="12"/>
        <v>0</v>
      </c>
      <c r="K96" s="18"/>
      <c r="L96" s="18"/>
      <c r="M96" s="18"/>
      <c r="O96" s="69">
        <f t="shared" si="13"/>
        <v>0</v>
      </c>
      <c r="P96" s="69"/>
    </row>
    <row r="97" spans="1:16" ht="14.25">
      <c r="A97" s="43"/>
      <c r="B97" s="4" t="s">
        <v>63</v>
      </c>
      <c r="C97" s="6">
        <v>1</v>
      </c>
      <c r="D97" s="29"/>
      <c r="E97" s="15"/>
      <c r="F97" s="15"/>
      <c r="G97" s="15"/>
      <c r="H97" s="15"/>
      <c r="I97" s="18"/>
      <c r="J97" s="18">
        <f t="shared" si="12"/>
        <v>0</v>
      </c>
      <c r="K97" s="18"/>
      <c r="L97" s="18"/>
      <c r="M97" s="18"/>
      <c r="O97" s="69">
        <f t="shared" si="13"/>
        <v>0</v>
      </c>
      <c r="P97" s="69"/>
    </row>
    <row r="98" spans="1:16" ht="14.25">
      <c r="A98" s="9"/>
      <c r="B98" s="4" t="s">
        <v>63</v>
      </c>
      <c r="C98" s="6">
        <v>1</v>
      </c>
      <c r="D98" s="29"/>
      <c r="E98" s="6"/>
      <c r="F98" s="6"/>
      <c r="G98" s="6"/>
      <c r="H98" s="6"/>
      <c r="I98" s="18"/>
      <c r="J98" s="18">
        <f t="shared" si="12"/>
        <v>0</v>
      </c>
      <c r="K98" s="18"/>
      <c r="L98" s="18"/>
      <c r="M98" s="18"/>
      <c r="O98" s="69">
        <f t="shared" si="13"/>
        <v>0</v>
      </c>
      <c r="P98" s="69"/>
    </row>
    <row r="99" spans="1:16" ht="14.25">
      <c r="A99" s="9"/>
      <c r="B99" s="4" t="s">
        <v>63</v>
      </c>
      <c r="C99" s="6">
        <v>1</v>
      </c>
      <c r="D99" s="29"/>
      <c r="E99" s="6"/>
      <c r="F99" s="6"/>
      <c r="G99" s="6"/>
      <c r="H99" s="6"/>
      <c r="I99" s="18"/>
      <c r="J99" s="18">
        <f t="shared" si="12"/>
        <v>0</v>
      </c>
      <c r="K99" s="18"/>
      <c r="L99" s="18"/>
      <c r="M99" s="18"/>
      <c r="O99" s="69">
        <f t="shared" si="13"/>
        <v>0</v>
      </c>
      <c r="P99" s="69"/>
    </row>
    <row r="100" spans="1:16" ht="14.25">
      <c r="A100" s="9"/>
      <c r="B100" s="4" t="s">
        <v>63</v>
      </c>
      <c r="C100" s="6">
        <v>1</v>
      </c>
      <c r="D100" s="29"/>
      <c r="E100" s="6"/>
      <c r="F100" s="6"/>
      <c r="G100" s="6"/>
      <c r="H100" s="6"/>
      <c r="I100" s="18"/>
      <c r="J100" s="18">
        <f t="shared" si="12"/>
        <v>0</v>
      </c>
      <c r="K100" s="18"/>
      <c r="L100" s="18"/>
      <c r="M100" s="18"/>
      <c r="O100" s="69">
        <f t="shared" si="13"/>
        <v>0</v>
      </c>
      <c r="P100" s="69"/>
    </row>
    <row r="101" spans="1:16" ht="14.25">
      <c r="A101" s="9"/>
      <c r="B101" s="4" t="s">
        <v>63</v>
      </c>
      <c r="C101" s="6">
        <v>1</v>
      </c>
      <c r="D101" s="29"/>
      <c r="E101" s="6"/>
      <c r="F101" s="6"/>
      <c r="G101" s="6"/>
      <c r="H101" s="6"/>
      <c r="I101" s="18"/>
      <c r="J101" s="18">
        <f t="shared" si="12"/>
        <v>0</v>
      </c>
      <c r="K101" s="18"/>
      <c r="L101" s="18"/>
      <c r="M101" s="18"/>
      <c r="O101" s="69">
        <f t="shared" si="13"/>
        <v>0</v>
      </c>
      <c r="P101" s="69"/>
    </row>
    <row r="102" spans="1:16" ht="14.25">
      <c r="A102" s="9"/>
      <c r="B102" s="4" t="s">
        <v>63</v>
      </c>
      <c r="C102" s="6">
        <v>1</v>
      </c>
      <c r="D102" s="29"/>
      <c r="E102" s="6"/>
      <c r="F102" s="6"/>
      <c r="G102" s="6"/>
      <c r="H102" s="6"/>
      <c r="I102" s="18"/>
      <c r="J102" s="18">
        <f t="shared" si="12"/>
        <v>0</v>
      </c>
      <c r="K102" s="18"/>
      <c r="L102" s="18"/>
      <c r="M102" s="18"/>
      <c r="O102" s="69">
        <f t="shared" si="13"/>
        <v>0</v>
      </c>
      <c r="P102" s="69"/>
    </row>
    <row r="103" spans="1:16" ht="14.25">
      <c r="A103" s="55" t="s">
        <v>85</v>
      </c>
      <c r="B103" s="4"/>
      <c r="C103" s="6"/>
      <c r="D103" s="6"/>
      <c r="E103" s="6"/>
      <c r="F103" s="6"/>
      <c r="G103" s="6"/>
      <c r="H103" s="6"/>
      <c r="I103" s="18"/>
      <c r="J103" s="18"/>
      <c r="K103" s="18"/>
      <c r="L103" s="18"/>
      <c r="M103" s="18"/>
      <c r="O103" s="69"/>
      <c r="P103" s="69"/>
    </row>
    <row r="104" spans="1:16" ht="14.25">
      <c r="A104" s="43"/>
      <c r="B104" s="4" t="s">
        <v>63</v>
      </c>
      <c r="C104" s="6">
        <v>2</v>
      </c>
      <c r="D104" s="29"/>
      <c r="E104" s="28"/>
      <c r="F104" s="28"/>
      <c r="G104" s="28"/>
      <c r="H104" s="28"/>
      <c r="I104" s="18">
        <f aca="true" t="shared" si="14" ref="I104:I109">IF(FIND($D104,"　秀優良可合認定")&gt;1,2,0)*1</f>
        <v>0</v>
      </c>
      <c r="J104" s="18"/>
      <c r="K104" s="18"/>
      <c r="L104" s="18"/>
      <c r="M104" s="18"/>
      <c r="O104" s="69">
        <f aca="true" t="shared" si="15" ref="O104:O115">IF(FIND($D104,"　秀優良可合認定")&gt;1,1,0)*$C104</f>
        <v>0</v>
      </c>
      <c r="P104" s="69"/>
    </row>
    <row r="105" spans="1:16" ht="14.25">
      <c r="A105" s="43"/>
      <c r="B105" s="4" t="s">
        <v>63</v>
      </c>
      <c r="C105" s="6">
        <v>2</v>
      </c>
      <c r="D105" s="29"/>
      <c r="E105" s="28"/>
      <c r="F105" s="28"/>
      <c r="G105" s="28"/>
      <c r="H105" s="28"/>
      <c r="I105" s="18">
        <f t="shared" si="14"/>
        <v>0</v>
      </c>
      <c r="J105" s="18"/>
      <c r="K105" s="18"/>
      <c r="L105" s="18"/>
      <c r="M105" s="18"/>
      <c r="O105" s="69">
        <f t="shared" si="15"/>
        <v>0</v>
      </c>
      <c r="P105" s="69"/>
    </row>
    <row r="106" spans="1:16" ht="14.25">
      <c r="A106" s="43"/>
      <c r="B106" s="4" t="s">
        <v>63</v>
      </c>
      <c r="C106" s="6">
        <v>2</v>
      </c>
      <c r="D106" s="29"/>
      <c r="E106" s="6"/>
      <c r="F106" s="6"/>
      <c r="G106" s="6"/>
      <c r="H106" s="6"/>
      <c r="I106" s="18">
        <f t="shared" si="14"/>
        <v>0</v>
      </c>
      <c r="J106" s="18"/>
      <c r="K106" s="18"/>
      <c r="L106" s="18"/>
      <c r="M106" s="18"/>
      <c r="O106" s="69">
        <f t="shared" si="15"/>
        <v>0</v>
      </c>
      <c r="P106" s="69"/>
    </row>
    <row r="107" spans="1:16" ht="14.25">
      <c r="A107" s="43"/>
      <c r="B107" s="4" t="s">
        <v>63</v>
      </c>
      <c r="C107" s="6">
        <v>2</v>
      </c>
      <c r="D107" s="29"/>
      <c r="E107" s="6"/>
      <c r="F107" s="6"/>
      <c r="G107" s="6"/>
      <c r="H107" s="6"/>
      <c r="I107" s="18">
        <f t="shared" si="14"/>
        <v>0</v>
      </c>
      <c r="J107" s="18"/>
      <c r="K107" s="18"/>
      <c r="L107" s="18"/>
      <c r="M107" s="18"/>
      <c r="O107" s="69">
        <f t="shared" si="15"/>
        <v>0</v>
      </c>
      <c r="P107" s="69"/>
    </row>
    <row r="108" spans="1:16" ht="14.25">
      <c r="A108" s="43"/>
      <c r="B108" s="4" t="s">
        <v>63</v>
      </c>
      <c r="C108" s="6">
        <v>2</v>
      </c>
      <c r="D108" s="29"/>
      <c r="E108" s="6"/>
      <c r="F108" s="6"/>
      <c r="G108" s="6"/>
      <c r="H108" s="6"/>
      <c r="I108" s="18">
        <f t="shared" si="14"/>
        <v>0</v>
      </c>
      <c r="J108" s="18"/>
      <c r="K108" s="18"/>
      <c r="L108" s="18"/>
      <c r="M108" s="18"/>
      <c r="O108" s="69">
        <f>IF(FIND($D108,"　秀優良可合認定")&gt;1,1,0)*$C108</f>
        <v>0</v>
      </c>
      <c r="P108" s="69"/>
    </row>
    <row r="109" spans="1:16" ht="14.25">
      <c r="A109" s="43"/>
      <c r="B109" s="4" t="s">
        <v>63</v>
      </c>
      <c r="C109" s="6">
        <v>2</v>
      </c>
      <c r="D109" s="29"/>
      <c r="E109" s="6"/>
      <c r="F109" s="6"/>
      <c r="G109" s="6"/>
      <c r="H109" s="6"/>
      <c r="I109" s="18">
        <f t="shared" si="14"/>
        <v>0</v>
      </c>
      <c r="J109" s="18"/>
      <c r="K109" s="18"/>
      <c r="L109" s="18"/>
      <c r="M109" s="18"/>
      <c r="O109" s="69">
        <f>IF(FIND($D109,"　秀優良可合認定")&gt;1,1,0)*$C109</f>
        <v>0</v>
      </c>
      <c r="P109" s="69"/>
    </row>
    <row r="110" spans="1:16" ht="14.25">
      <c r="A110" s="82" t="s">
        <v>137</v>
      </c>
      <c r="B110" s="71"/>
      <c r="C110" s="6"/>
      <c r="D110" s="15"/>
      <c r="E110" s="6"/>
      <c r="F110" s="6"/>
      <c r="G110" s="6"/>
      <c r="H110" s="6"/>
      <c r="I110" s="18"/>
      <c r="J110" s="18"/>
      <c r="K110" s="18"/>
      <c r="L110" s="18"/>
      <c r="M110" s="18"/>
      <c r="O110" s="69"/>
      <c r="P110" s="69"/>
    </row>
    <row r="111" spans="1:16" ht="14.25">
      <c r="A111" s="42"/>
      <c r="B111" s="4" t="s">
        <v>63</v>
      </c>
      <c r="C111" s="6">
        <v>2</v>
      </c>
      <c r="D111" s="29"/>
      <c r="E111" s="6"/>
      <c r="F111" s="6"/>
      <c r="G111" s="6"/>
      <c r="H111" s="6"/>
      <c r="I111" s="18">
        <f>IF(FIND($D111,"　秀優良可合認定")&gt;1,2,0)*1</f>
        <v>0</v>
      </c>
      <c r="J111" s="18"/>
      <c r="K111" s="18"/>
      <c r="L111" s="18"/>
      <c r="M111" s="18"/>
      <c r="O111" s="69">
        <f t="shared" si="15"/>
        <v>0</v>
      </c>
      <c r="P111" s="69"/>
    </row>
    <row r="112" spans="1:16" ht="14.25">
      <c r="A112" s="42"/>
      <c r="B112" s="4" t="s">
        <v>63</v>
      </c>
      <c r="C112" s="6">
        <v>2</v>
      </c>
      <c r="D112" s="29"/>
      <c r="E112" s="6"/>
      <c r="F112" s="6"/>
      <c r="G112" s="6"/>
      <c r="H112" s="6"/>
      <c r="I112" s="18">
        <f>IF(FIND($D112,"　秀優良可合認定")&gt;1,2,0)*1</f>
        <v>0</v>
      </c>
      <c r="J112" s="18"/>
      <c r="K112" s="18"/>
      <c r="L112" s="18"/>
      <c r="M112" s="18"/>
      <c r="O112" s="69">
        <f t="shared" si="15"/>
        <v>0</v>
      </c>
      <c r="P112" s="69"/>
    </row>
    <row r="113" spans="1:16" ht="14.25">
      <c r="A113" s="42"/>
      <c r="B113" s="4" t="s">
        <v>63</v>
      </c>
      <c r="C113" s="6">
        <v>2</v>
      </c>
      <c r="D113" s="29"/>
      <c r="E113" s="6"/>
      <c r="F113" s="6"/>
      <c r="G113" s="6"/>
      <c r="H113" s="6"/>
      <c r="I113" s="18">
        <f>IF(FIND($D113,"　秀優良可合認定")&gt;1,2,0)*1</f>
        <v>0</v>
      </c>
      <c r="J113" s="18"/>
      <c r="K113" s="18"/>
      <c r="L113" s="18"/>
      <c r="M113" s="18"/>
      <c r="O113" s="69">
        <f t="shared" si="15"/>
        <v>0</v>
      </c>
      <c r="P113" s="69"/>
    </row>
    <row r="114" spans="1:16" ht="14.25">
      <c r="A114" s="42"/>
      <c r="B114" s="4" t="s">
        <v>63</v>
      </c>
      <c r="C114" s="6">
        <v>2</v>
      </c>
      <c r="D114" s="29"/>
      <c r="E114" s="6"/>
      <c r="F114" s="6"/>
      <c r="G114" s="6"/>
      <c r="H114" s="6"/>
      <c r="I114" s="18">
        <f>IF(FIND($D114,"　秀優良可合認定")&gt;1,2,0)*1</f>
        <v>0</v>
      </c>
      <c r="J114" s="18"/>
      <c r="K114" s="18"/>
      <c r="L114" s="18"/>
      <c r="M114" s="18"/>
      <c r="O114" s="69">
        <f t="shared" si="15"/>
        <v>0</v>
      </c>
      <c r="P114" s="69"/>
    </row>
    <row r="115" spans="1:16" ht="14.25">
      <c r="A115" s="42"/>
      <c r="B115" s="4" t="s">
        <v>63</v>
      </c>
      <c r="C115" s="6">
        <v>2</v>
      </c>
      <c r="D115" s="29"/>
      <c r="E115" s="6"/>
      <c r="F115" s="6"/>
      <c r="G115" s="6"/>
      <c r="H115" s="6"/>
      <c r="I115" s="18">
        <f>IF(FIND($D115,"　秀優良可合認定")&gt;1,2,0)*1</f>
        <v>0</v>
      </c>
      <c r="J115" s="18"/>
      <c r="K115" s="18"/>
      <c r="L115" s="18"/>
      <c r="M115" s="18"/>
      <c r="O115" s="69">
        <f t="shared" si="15"/>
        <v>0</v>
      </c>
      <c r="P115" s="69"/>
    </row>
    <row r="116" spans="3:16" ht="13.5">
      <c r="C116" s="49">
        <f>SUM(O63:O115)</f>
        <v>0</v>
      </c>
      <c r="D116" s="80"/>
      <c r="H116" s="41" t="s">
        <v>74</v>
      </c>
      <c r="I116" s="18">
        <f>SUM(I63:I115)</f>
        <v>0</v>
      </c>
      <c r="J116" s="18">
        <f>SUM(J63:J115)</f>
        <v>0</v>
      </c>
      <c r="K116" s="18">
        <f>SUM(K63:K115)</f>
        <v>0</v>
      </c>
      <c r="L116" s="18">
        <f>SUM(L63:L115)</f>
        <v>0</v>
      </c>
      <c r="M116" s="18">
        <f>SUM(M63:M115)</f>
        <v>0</v>
      </c>
      <c r="N116" s="91">
        <f>SUM(N64:N84)</f>
        <v>0</v>
      </c>
      <c r="O116" s="69">
        <f>SUM(O63:O115)</f>
        <v>0</v>
      </c>
      <c r="P116" s="69">
        <f>SUM(P63:P115)</f>
        <v>0</v>
      </c>
    </row>
    <row r="117" spans="3:4" ht="13.5">
      <c r="C117" s="77"/>
      <c r="D117" s="72"/>
    </row>
    <row r="118" spans="1:16" ht="30" customHeight="1">
      <c r="A118" s="103" t="s">
        <v>168</v>
      </c>
      <c r="B118" s="105" t="s">
        <v>64</v>
      </c>
      <c r="C118" s="25"/>
      <c r="D118" s="26" t="s">
        <v>1</v>
      </c>
      <c r="E118" s="26" t="s">
        <v>2</v>
      </c>
      <c r="F118" s="26" t="s">
        <v>4</v>
      </c>
      <c r="G118" s="26" t="s">
        <v>5</v>
      </c>
      <c r="H118" s="26" t="s">
        <v>7</v>
      </c>
      <c r="I118" s="106" t="s">
        <v>66</v>
      </c>
      <c r="J118" s="107"/>
      <c r="K118" s="107"/>
      <c r="L118" s="107"/>
      <c r="M118" s="107"/>
      <c r="O118" s="69"/>
      <c r="P118" s="69"/>
    </row>
    <row r="119" spans="1:16" ht="24">
      <c r="A119" s="104"/>
      <c r="B119" s="104"/>
      <c r="C119" s="21" t="s">
        <v>0</v>
      </c>
      <c r="D119" s="21" t="s">
        <v>65</v>
      </c>
      <c r="E119" s="21" t="s">
        <v>3</v>
      </c>
      <c r="F119" s="21" t="s">
        <v>81</v>
      </c>
      <c r="G119" s="21" t="s">
        <v>6</v>
      </c>
      <c r="H119" s="21" t="s">
        <v>8</v>
      </c>
      <c r="I119" s="20" t="s">
        <v>67</v>
      </c>
      <c r="J119" s="20" t="s">
        <v>68</v>
      </c>
      <c r="K119" s="20" t="s">
        <v>69</v>
      </c>
      <c r="L119" s="20" t="s">
        <v>70</v>
      </c>
      <c r="M119" s="20" t="s">
        <v>71</v>
      </c>
      <c r="O119" s="69"/>
      <c r="P119" s="69"/>
    </row>
    <row r="120" spans="1:16" ht="14.25">
      <c r="A120" s="43"/>
      <c r="B120" s="4" t="s">
        <v>63</v>
      </c>
      <c r="C120" s="22">
        <v>2</v>
      </c>
      <c r="D120" s="29"/>
      <c r="E120" s="28"/>
      <c r="F120" s="28"/>
      <c r="G120" s="28"/>
      <c r="H120" s="28"/>
      <c r="I120" s="18">
        <f>IF(FIND($D120,"　秀優良可合認定")&gt;1,2,0)*1</f>
        <v>0</v>
      </c>
      <c r="J120" s="18"/>
      <c r="K120" s="18"/>
      <c r="L120" s="18"/>
      <c r="M120" s="18"/>
      <c r="N120" s="90"/>
      <c r="O120" s="69">
        <f>IF(FIND($D120,"　秀優良可合認定")&gt;1,1,0)*$C120</f>
        <v>0</v>
      </c>
      <c r="P120" s="69"/>
    </row>
    <row r="121" spans="1:16" ht="14.25">
      <c r="A121" s="43"/>
      <c r="B121" s="4" t="s">
        <v>63</v>
      </c>
      <c r="C121" s="22">
        <v>2</v>
      </c>
      <c r="D121" s="29"/>
      <c r="E121" s="28"/>
      <c r="F121" s="28"/>
      <c r="G121" s="28"/>
      <c r="H121" s="28"/>
      <c r="I121" s="18">
        <f>IF(FIND($D121,"　秀優良可合認定")&gt;1,2,0)*1</f>
        <v>0</v>
      </c>
      <c r="J121" s="18"/>
      <c r="K121" s="18"/>
      <c r="L121" s="18"/>
      <c r="M121" s="18"/>
      <c r="N121" s="90"/>
      <c r="O121" s="69">
        <f>IF(FIND($D121,"　秀優良可合認定")&gt;1,1,0)*$C121</f>
        <v>0</v>
      </c>
      <c r="P121" s="69"/>
    </row>
    <row r="122" spans="1:16" ht="14.25">
      <c r="A122" s="43"/>
      <c r="B122" s="4" t="s">
        <v>63</v>
      </c>
      <c r="C122" s="6"/>
      <c r="D122" s="29"/>
      <c r="E122" s="28"/>
      <c r="F122" s="28"/>
      <c r="G122" s="28"/>
      <c r="H122" s="28"/>
      <c r="I122" s="18">
        <f>IF(FIND($D122,"　秀優良可合認定")&gt;1,2,0)*1</f>
        <v>0</v>
      </c>
      <c r="J122" s="18"/>
      <c r="K122" s="18"/>
      <c r="L122" s="18"/>
      <c r="M122" s="18"/>
      <c r="N122" s="90"/>
      <c r="O122" s="69">
        <f>IF(FIND($D122,"　秀優良可合認定")&gt;1,1,0)*$C122</f>
        <v>0</v>
      </c>
      <c r="P122" s="69"/>
    </row>
    <row r="123" spans="1:16" ht="14.25">
      <c r="A123" s="43"/>
      <c r="B123" s="4" t="s">
        <v>63</v>
      </c>
      <c r="C123" s="6"/>
      <c r="D123" s="29"/>
      <c r="E123" s="28"/>
      <c r="F123" s="28"/>
      <c r="G123" s="28"/>
      <c r="H123" s="28"/>
      <c r="I123" s="18">
        <f>IF(FIND($D123,"　秀優良可合認定")&gt;1,2,0)*1</f>
        <v>0</v>
      </c>
      <c r="J123" s="18"/>
      <c r="K123" s="18"/>
      <c r="L123" s="18"/>
      <c r="M123" s="18"/>
      <c r="N123" s="90"/>
      <c r="O123" s="69">
        <f>IF(FIND($D123,"　秀優良可合認定")&gt;1,1,0)*$C123</f>
        <v>0</v>
      </c>
      <c r="P123" s="69"/>
    </row>
    <row r="124" spans="3:15" ht="13.5">
      <c r="C124" s="49">
        <f>SUM(O120:O123)</f>
        <v>0</v>
      </c>
      <c r="H124" s="41" t="s">
        <v>74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O124" s="50">
        <f>SUM(O120:O123)</f>
        <v>0</v>
      </c>
    </row>
    <row r="126" spans="1:15" ht="13.5">
      <c r="A126" s="103" t="s">
        <v>140</v>
      </c>
      <c r="B126" s="105" t="s">
        <v>64</v>
      </c>
      <c r="C126" s="25"/>
      <c r="D126" s="26" t="s">
        <v>1</v>
      </c>
      <c r="E126" s="26" t="s">
        <v>2</v>
      </c>
      <c r="F126" s="26" t="s">
        <v>4</v>
      </c>
      <c r="G126" s="26" t="s">
        <v>5</v>
      </c>
      <c r="H126" s="26" t="s">
        <v>7</v>
      </c>
      <c r="I126" s="106" t="s">
        <v>66</v>
      </c>
      <c r="J126" s="107"/>
      <c r="K126" s="107"/>
      <c r="L126" s="107"/>
      <c r="M126" s="107"/>
      <c r="O126" s="69"/>
    </row>
    <row r="127" spans="1:15" ht="24">
      <c r="A127" s="104"/>
      <c r="B127" s="104"/>
      <c r="C127" s="21" t="s">
        <v>0</v>
      </c>
      <c r="D127" s="21" t="s">
        <v>65</v>
      </c>
      <c r="E127" s="21" t="s">
        <v>3</v>
      </c>
      <c r="F127" s="21" t="s">
        <v>81</v>
      </c>
      <c r="G127" s="21" t="s">
        <v>6</v>
      </c>
      <c r="H127" s="21" t="s">
        <v>8</v>
      </c>
      <c r="I127" s="20" t="s">
        <v>67</v>
      </c>
      <c r="J127" s="20" t="s">
        <v>68</v>
      </c>
      <c r="K127" s="20" t="s">
        <v>69</v>
      </c>
      <c r="L127" s="20" t="s">
        <v>70</v>
      </c>
      <c r="M127" s="20" t="s">
        <v>71</v>
      </c>
      <c r="O127" s="69"/>
    </row>
    <row r="128" spans="1:15" ht="14.25">
      <c r="A128" s="43" t="s">
        <v>141</v>
      </c>
      <c r="B128" s="17" t="s">
        <v>9</v>
      </c>
      <c r="C128" s="22">
        <v>3</v>
      </c>
      <c r="D128" s="29"/>
      <c r="E128" s="28"/>
      <c r="F128" s="28"/>
      <c r="G128" s="28"/>
      <c r="H128" s="28"/>
      <c r="I128" s="18"/>
      <c r="J128" s="18"/>
      <c r="K128" s="18"/>
      <c r="L128" s="18">
        <f>IF(FIND($D128,"　秀優良可合認定")&gt;1,2,0)*2</f>
        <v>0</v>
      </c>
      <c r="M128" s="18"/>
      <c r="N128" s="90"/>
      <c r="O128" s="69">
        <f>IF(FIND($D128,"　秀優良可合認定")&gt;1,1,0)*$C128</f>
        <v>0</v>
      </c>
    </row>
    <row r="129" spans="1:15" ht="14.25">
      <c r="A129" s="43" t="s">
        <v>142</v>
      </c>
      <c r="B129" s="12" t="s">
        <v>9</v>
      </c>
      <c r="C129" s="6">
        <v>3</v>
      </c>
      <c r="D129" s="29"/>
      <c r="E129" s="28"/>
      <c r="F129" s="28"/>
      <c r="G129" s="28"/>
      <c r="H129" s="28"/>
      <c r="I129" s="18"/>
      <c r="J129" s="18"/>
      <c r="K129" s="18"/>
      <c r="L129" s="18">
        <f>IF(FIND($D129,"　秀優良可合認定")&gt;1,2,0)*2</f>
        <v>0</v>
      </c>
      <c r="M129" s="18"/>
      <c r="N129" s="90"/>
      <c r="O129" s="69">
        <f>IF(FIND($D129,"　秀優良可合認定")&gt;1,1,0)*$C129</f>
        <v>0</v>
      </c>
    </row>
    <row r="130" spans="3:15" ht="13.5">
      <c r="C130" s="49">
        <f>SUM(O128:O129)</f>
        <v>0</v>
      </c>
      <c r="H130" s="41" t="s">
        <v>74</v>
      </c>
      <c r="I130" s="18">
        <f>SUM(I128:I129)</f>
        <v>0</v>
      </c>
      <c r="J130" s="18">
        <f>SUM(J128:J129)</f>
        <v>0</v>
      </c>
      <c r="K130" s="18">
        <f>SUM(K128:K129)</f>
        <v>0</v>
      </c>
      <c r="L130" s="18">
        <f>SUM(L128:L129)</f>
        <v>0</v>
      </c>
      <c r="M130" s="18">
        <f>SUM(M128:M129)</f>
        <v>0</v>
      </c>
      <c r="O130" s="50">
        <f>SUM(O128:O129)</f>
        <v>0</v>
      </c>
    </row>
    <row r="132" spans="2:13" ht="13.5">
      <c r="B132" s="97" t="s">
        <v>169</v>
      </c>
      <c r="C132" s="98">
        <f>C26+C58+C116+C124+C130</f>
        <v>0</v>
      </c>
      <c r="H132" s="97" t="s">
        <v>170</v>
      </c>
      <c r="I132" s="99">
        <f>I26+I58+I116+I124+I130</f>
        <v>0</v>
      </c>
      <c r="J132" s="99">
        <f>J26+J58+J116+J124+J130</f>
        <v>0</v>
      </c>
      <c r="K132" s="99">
        <f>K26+K58+K116+K124+K130</f>
        <v>0</v>
      </c>
      <c r="L132" s="99">
        <f>L26+L58+L116+L124+L130</f>
        <v>0</v>
      </c>
      <c r="M132" s="99">
        <f>M26+M58+M116+M124+M130</f>
        <v>0</v>
      </c>
    </row>
  </sheetData>
  <sheetProtection/>
  <mergeCells count="17">
    <mergeCell ref="B118:B119"/>
    <mergeCell ref="I118:M118"/>
    <mergeCell ref="B29:B30"/>
    <mergeCell ref="B61:B62"/>
    <mergeCell ref="A29:A30"/>
    <mergeCell ref="I61:M61"/>
    <mergeCell ref="A61:A62"/>
    <mergeCell ref="A126:A127"/>
    <mergeCell ref="B126:B127"/>
    <mergeCell ref="I126:M126"/>
    <mergeCell ref="A1:M1"/>
    <mergeCell ref="A2:M2"/>
    <mergeCell ref="I23:M23"/>
    <mergeCell ref="I29:M29"/>
    <mergeCell ref="B23:B24"/>
    <mergeCell ref="A23:A24"/>
    <mergeCell ref="A118:A11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  <ignoredErrors>
    <ignoredError sqref="N116 B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4" sqref="A14"/>
    </sheetView>
  </sheetViews>
  <sheetFormatPr defaultColWidth="9.00390625" defaultRowHeight="13.5"/>
  <cols>
    <col min="1" max="1" width="20.625" style="0" customWidth="1"/>
    <col min="3" max="3" width="9.00390625" style="45" customWidth="1"/>
    <col min="9" max="13" width="4.625" style="0" customWidth="1"/>
    <col min="15" max="15" width="9.25390625" style="50" customWidth="1"/>
    <col min="16" max="16" width="3.50390625" style="50" bestFit="1" customWidth="1"/>
    <col min="17" max="17" width="2.50390625" style="0" bestFit="1" customWidth="1"/>
  </cols>
  <sheetData>
    <row r="1" ht="13.5">
      <c r="A1" s="2" t="s">
        <v>87</v>
      </c>
    </row>
    <row r="2" ht="13.5">
      <c r="A2" s="58" t="s">
        <v>98</v>
      </c>
    </row>
    <row r="3" ht="13.5">
      <c r="A3" s="58" t="s">
        <v>103</v>
      </c>
    </row>
    <row r="4" ht="13.5">
      <c r="A4" s="58" t="s">
        <v>119</v>
      </c>
    </row>
    <row r="5" ht="13.5">
      <c r="A5" s="58" t="s">
        <v>99</v>
      </c>
    </row>
    <row r="6" ht="13.5">
      <c r="A6" s="58" t="s">
        <v>100</v>
      </c>
    </row>
    <row r="7" ht="13.5">
      <c r="A7" s="58" t="s">
        <v>104</v>
      </c>
    </row>
    <row r="8" ht="13.5">
      <c r="A8" s="58" t="s">
        <v>101</v>
      </c>
    </row>
    <row r="9" ht="13.5">
      <c r="A9" s="58" t="s">
        <v>102</v>
      </c>
    </row>
    <row r="10" ht="13.5">
      <c r="A10" s="58" t="s">
        <v>111</v>
      </c>
    </row>
    <row r="11" ht="13.5">
      <c r="A11" s="56"/>
    </row>
    <row r="12" spans="1:3" ht="13.5">
      <c r="A12" s="59" t="s">
        <v>89</v>
      </c>
      <c r="B12" s="59"/>
      <c r="C12" s="60"/>
    </row>
    <row r="13" spans="1:3" ht="13.5">
      <c r="A13" s="61" t="s">
        <v>88</v>
      </c>
      <c r="B13" s="62" t="s">
        <v>108</v>
      </c>
      <c r="C13" s="60"/>
    </row>
    <row r="14" spans="1:3" ht="13.5">
      <c r="A14" s="63" t="s">
        <v>92</v>
      </c>
      <c r="B14" s="64" t="str">
        <f>IF($P43=16,"○","×")</f>
        <v>×</v>
      </c>
      <c r="C14" s="65" t="s">
        <v>90</v>
      </c>
    </row>
    <row r="15" spans="1:3" ht="13.5">
      <c r="A15" s="74" t="s">
        <v>112</v>
      </c>
      <c r="B15" s="75" t="str">
        <f>IF($Q43&gt;=2,"○","×")</f>
        <v>×</v>
      </c>
      <c r="C15" s="76" t="s">
        <v>90</v>
      </c>
    </row>
    <row r="16" spans="1:3" ht="13.5">
      <c r="A16" s="63" t="s">
        <v>93</v>
      </c>
      <c r="B16" s="64" t="str">
        <f>IF($O49&gt;=2,"○","×")</f>
        <v>×</v>
      </c>
      <c r="C16" s="65" t="s">
        <v>90</v>
      </c>
    </row>
    <row r="18" ht="13.5">
      <c r="A18" s="46" t="s">
        <v>11</v>
      </c>
    </row>
    <row r="19" spans="1:13" ht="30" customHeight="1">
      <c r="A19" s="3"/>
      <c r="B19" s="105" t="s">
        <v>64</v>
      </c>
      <c r="C19" s="25"/>
      <c r="D19" s="26" t="s">
        <v>1</v>
      </c>
      <c r="E19" s="26" t="s">
        <v>2</v>
      </c>
      <c r="F19" s="26" t="s">
        <v>4</v>
      </c>
      <c r="G19" s="26" t="s">
        <v>5</v>
      </c>
      <c r="H19" s="26" t="s">
        <v>7</v>
      </c>
      <c r="I19" s="106" t="s">
        <v>66</v>
      </c>
      <c r="J19" s="107"/>
      <c r="K19" s="107"/>
      <c r="L19" s="107"/>
      <c r="M19" s="107"/>
    </row>
    <row r="20" spans="1:13" ht="24">
      <c r="A20" s="7"/>
      <c r="B20" s="104"/>
      <c r="C20" s="21" t="s">
        <v>0</v>
      </c>
      <c r="D20" s="21" t="s">
        <v>65</v>
      </c>
      <c r="E20" s="21" t="s">
        <v>3</v>
      </c>
      <c r="F20" s="21" t="s">
        <v>81</v>
      </c>
      <c r="G20" s="21" t="s">
        <v>6</v>
      </c>
      <c r="H20" s="21" t="s">
        <v>8</v>
      </c>
      <c r="I20" s="20" t="s">
        <v>67</v>
      </c>
      <c r="J20" s="20" t="s">
        <v>68</v>
      </c>
      <c r="K20" s="20" t="s">
        <v>69</v>
      </c>
      <c r="L20" s="20" t="s">
        <v>70</v>
      </c>
      <c r="M20" s="20" t="s">
        <v>71</v>
      </c>
    </row>
    <row r="21" spans="1:16" ht="14.25">
      <c r="A21" s="23" t="s">
        <v>97</v>
      </c>
      <c r="B21" s="17" t="s">
        <v>9</v>
      </c>
      <c r="C21" s="14">
        <v>3</v>
      </c>
      <c r="D21" s="29"/>
      <c r="E21" s="28"/>
      <c r="F21" s="28"/>
      <c r="G21" s="28"/>
      <c r="H21" s="28"/>
      <c r="I21" s="18"/>
      <c r="J21" s="18"/>
      <c r="K21" s="18"/>
      <c r="L21" s="18">
        <f>IF(FIND($D21,"　秀優良可合認定")&gt;1,2,0)*2</f>
        <v>0</v>
      </c>
      <c r="M21" s="18"/>
      <c r="O21" s="51">
        <f aca="true" t="shared" si="0" ref="O21:O42">IF(FIND($D21,"　秀優良可合認定")&gt;1,1,0)*$C21</f>
        <v>0</v>
      </c>
      <c r="P21" s="50">
        <f>O21</f>
        <v>0</v>
      </c>
    </row>
    <row r="22" spans="1:16" ht="14.25">
      <c r="A22" s="5" t="s">
        <v>12</v>
      </c>
      <c r="B22" s="12" t="s">
        <v>9</v>
      </c>
      <c r="C22" s="6">
        <v>3</v>
      </c>
      <c r="D22" s="29"/>
      <c r="E22" s="28"/>
      <c r="F22" s="28"/>
      <c r="G22" s="28"/>
      <c r="H22" s="28"/>
      <c r="I22" s="18"/>
      <c r="J22" s="18"/>
      <c r="K22" s="18"/>
      <c r="L22" s="18">
        <f>IF(FIND($D22,"　秀優良可合認定")&gt;1,2,0)*2</f>
        <v>0</v>
      </c>
      <c r="M22" s="18"/>
      <c r="O22" s="51">
        <f t="shared" si="0"/>
        <v>0</v>
      </c>
      <c r="P22" s="50">
        <f>O22</f>
        <v>0</v>
      </c>
    </row>
    <row r="23" spans="1:16" ht="14.25">
      <c r="A23" s="5" t="s">
        <v>13</v>
      </c>
      <c r="B23" s="12" t="s">
        <v>9</v>
      </c>
      <c r="C23" s="6">
        <v>3</v>
      </c>
      <c r="D23" s="29"/>
      <c r="E23" s="28"/>
      <c r="F23" s="28"/>
      <c r="G23" s="28"/>
      <c r="H23" s="28"/>
      <c r="I23" s="18"/>
      <c r="J23" s="18"/>
      <c r="K23" s="18"/>
      <c r="L23" s="18">
        <f>IF(FIND($D23,"　秀優良可合認定")&gt;1,2,0)*2</f>
        <v>0</v>
      </c>
      <c r="M23" s="18"/>
      <c r="O23" s="51">
        <f t="shared" si="0"/>
        <v>0</v>
      </c>
      <c r="P23" s="50">
        <f>O23</f>
        <v>0</v>
      </c>
    </row>
    <row r="24" spans="1:15" ht="14.25">
      <c r="A24" s="5" t="s">
        <v>14</v>
      </c>
      <c r="B24" s="4" t="s">
        <v>63</v>
      </c>
      <c r="C24" s="6">
        <v>3</v>
      </c>
      <c r="D24" s="29"/>
      <c r="E24" s="6"/>
      <c r="F24" s="6"/>
      <c r="G24" s="6"/>
      <c r="H24" s="6"/>
      <c r="I24" s="18"/>
      <c r="J24" s="18"/>
      <c r="K24" s="18"/>
      <c r="L24" s="18">
        <f>IF(FIND($D24,"　秀優良可合認定")&gt;1,1,0)*1</f>
        <v>0</v>
      </c>
      <c r="M24" s="18"/>
      <c r="O24" s="51">
        <f t="shared" si="0"/>
        <v>0</v>
      </c>
    </row>
    <row r="25" spans="1:15" ht="14.25">
      <c r="A25" s="5" t="s">
        <v>15</v>
      </c>
      <c r="B25" s="4" t="s">
        <v>63</v>
      </c>
      <c r="C25" s="6">
        <v>2</v>
      </c>
      <c r="D25" s="29"/>
      <c r="E25" s="28"/>
      <c r="F25" s="28"/>
      <c r="G25" s="28"/>
      <c r="H25" s="28"/>
      <c r="I25" s="18"/>
      <c r="J25" s="18"/>
      <c r="K25" s="18"/>
      <c r="L25" s="18">
        <f>IF(FIND($D25,"　秀優良可合認定")&gt;1,1,0)*1</f>
        <v>0</v>
      </c>
      <c r="M25" s="18"/>
      <c r="O25" s="51">
        <f t="shared" si="0"/>
        <v>0</v>
      </c>
    </row>
    <row r="26" spans="1:15" ht="14.25">
      <c r="A26" s="5" t="s">
        <v>16</v>
      </c>
      <c r="B26" s="4" t="s">
        <v>63</v>
      </c>
      <c r="C26" s="6">
        <v>2</v>
      </c>
      <c r="D26" s="29"/>
      <c r="E26" s="28"/>
      <c r="F26" s="28"/>
      <c r="G26" s="28"/>
      <c r="H26" s="28"/>
      <c r="I26" s="18"/>
      <c r="J26" s="18"/>
      <c r="K26" s="18"/>
      <c r="L26" s="18">
        <f>IF(FIND($D26,"　秀優良可合認定")&gt;1,1,0)*1</f>
        <v>0</v>
      </c>
      <c r="M26" s="18"/>
      <c r="O26" s="51">
        <f t="shared" si="0"/>
        <v>0</v>
      </c>
    </row>
    <row r="27" spans="1:16" ht="14.25">
      <c r="A27" s="5" t="s">
        <v>17</v>
      </c>
      <c r="B27" s="16" t="s">
        <v>62</v>
      </c>
      <c r="C27" s="6">
        <v>2</v>
      </c>
      <c r="D27" s="29"/>
      <c r="E27" s="28"/>
      <c r="F27" s="28"/>
      <c r="G27" s="28"/>
      <c r="H27" s="28"/>
      <c r="I27" s="18"/>
      <c r="J27" s="18"/>
      <c r="K27" s="18"/>
      <c r="L27" s="18">
        <f>IF(FIND($D27,"　秀優良可合認定")&gt;1,2,0)*1</f>
        <v>0</v>
      </c>
      <c r="M27" s="18"/>
      <c r="O27" s="51">
        <f t="shared" si="0"/>
        <v>0</v>
      </c>
      <c r="P27" s="50">
        <f>O27</f>
        <v>0</v>
      </c>
    </row>
    <row r="28" spans="1:15" ht="14.25">
      <c r="A28" s="5" t="s">
        <v>18</v>
      </c>
      <c r="B28" s="15" t="s">
        <v>63</v>
      </c>
      <c r="C28" s="6">
        <v>2</v>
      </c>
      <c r="D28" s="29"/>
      <c r="E28" s="6"/>
      <c r="F28" s="6"/>
      <c r="G28" s="6"/>
      <c r="H28" s="6"/>
      <c r="I28" s="18"/>
      <c r="J28" s="18"/>
      <c r="K28" s="18"/>
      <c r="L28" s="18">
        <f>IF(FIND($D28,"　秀優良可合認定")&gt;1,1,0)*1</f>
        <v>0</v>
      </c>
      <c r="M28" s="18"/>
      <c r="O28" s="51">
        <f t="shared" si="0"/>
        <v>0</v>
      </c>
    </row>
    <row r="29" spans="1:15" ht="14.25">
      <c r="A29" s="5" t="s">
        <v>19</v>
      </c>
      <c r="B29" s="15" t="s">
        <v>63</v>
      </c>
      <c r="C29" s="6">
        <v>2</v>
      </c>
      <c r="D29" s="29"/>
      <c r="E29" s="6"/>
      <c r="F29" s="6"/>
      <c r="G29" s="6"/>
      <c r="H29" s="6"/>
      <c r="I29" s="18"/>
      <c r="J29" s="18"/>
      <c r="K29" s="18"/>
      <c r="L29" s="18">
        <f>IF(FIND($D29,"　秀優良可合認定")&gt;1,1,0)*1</f>
        <v>0</v>
      </c>
      <c r="M29" s="18"/>
      <c r="O29" s="51">
        <f t="shared" si="0"/>
        <v>0</v>
      </c>
    </row>
    <row r="30" spans="1:15" ht="14.25">
      <c r="A30" s="5" t="s">
        <v>20</v>
      </c>
      <c r="B30" s="15" t="s">
        <v>63</v>
      </c>
      <c r="C30" s="6">
        <v>2</v>
      </c>
      <c r="D30" s="29"/>
      <c r="E30" s="6"/>
      <c r="F30" s="6"/>
      <c r="G30" s="6"/>
      <c r="H30" s="6"/>
      <c r="I30" s="18"/>
      <c r="J30" s="18"/>
      <c r="K30" s="18"/>
      <c r="L30" s="18">
        <f>IF(FIND($D30,"　秀優良可合認定")&gt;1,1,0)*1</f>
        <v>0</v>
      </c>
      <c r="M30" s="18"/>
      <c r="O30" s="51">
        <f t="shared" si="0"/>
        <v>0</v>
      </c>
    </row>
    <row r="31" spans="1:16" ht="14.25">
      <c r="A31" s="5" t="s">
        <v>21</v>
      </c>
      <c r="B31" s="16" t="s">
        <v>62</v>
      </c>
      <c r="C31" s="6">
        <v>2</v>
      </c>
      <c r="D31" s="29"/>
      <c r="E31" s="28"/>
      <c r="F31" s="28"/>
      <c r="G31" s="28"/>
      <c r="H31" s="28"/>
      <c r="I31" s="18"/>
      <c r="J31" s="18"/>
      <c r="K31" s="18"/>
      <c r="L31" s="18">
        <f>IF(FIND($D31,"　秀優良可合認定")&gt;1,2,0)*1</f>
        <v>0</v>
      </c>
      <c r="M31" s="18"/>
      <c r="O31" s="51">
        <f t="shared" si="0"/>
        <v>0</v>
      </c>
      <c r="P31" s="50">
        <f>O31</f>
        <v>0</v>
      </c>
    </row>
    <row r="32" spans="1:17" ht="14.25">
      <c r="A32" s="5" t="s">
        <v>22</v>
      </c>
      <c r="B32" s="15" t="s">
        <v>63</v>
      </c>
      <c r="C32" s="6">
        <v>2</v>
      </c>
      <c r="D32" s="29"/>
      <c r="E32" s="28"/>
      <c r="F32" s="28"/>
      <c r="G32" s="28"/>
      <c r="H32" s="28"/>
      <c r="I32" s="18"/>
      <c r="J32" s="18"/>
      <c r="K32" s="18"/>
      <c r="L32" s="18">
        <f>IF(FIND($D32,"　秀優良可合認定")&gt;1,1,0)*1</f>
        <v>0</v>
      </c>
      <c r="M32" s="18"/>
      <c r="O32" s="51">
        <f t="shared" si="0"/>
        <v>0</v>
      </c>
      <c r="Q32" s="73">
        <f>O32</f>
        <v>0</v>
      </c>
    </row>
    <row r="33" spans="1:17" ht="14.25">
      <c r="A33" s="5" t="s">
        <v>23</v>
      </c>
      <c r="B33" s="15" t="s">
        <v>63</v>
      </c>
      <c r="C33" s="6">
        <v>2</v>
      </c>
      <c r="D33" s="29"/>
      <c r="E33" s="28"/>
      <c r="F33" s="28"/>
      <c r="G33" s="28"/>
      <c r="H33" s="28"/>
      <c r="I33" s="18"/>
      <c r="J33" s="18"/>
      <c r="K33" s="18"/>
      <c r="L33" s="18">
        <f aca="true" t="shared" si="1" ref="L33:L38">IF(FIND($D33,"　秀優良可合認定")&gt;1,1,0)*1</f>
        <v>0</v>
      </c>
      <c r="M33" s="18"/>
      <c r="O33" s="51">
        <f t="shared" si="0"/>
        <v>0</v>
      </c>
      <c r="Q33" s="73">
        <f>O33</f>
        <v>0</v>
      </c>
    </row>
    <row r="34" spans="1:17" ht="14.25">
      <c r="A34" s="5" t="s">
        <v>109</v>
      </c>
      <c r="B34" s="15" t="s">
        <v>63</v>
      </c>
      <c r="C34" s="6">
        <v>2</v>
      </c>
      <c r="D34" s="29"/>
      <c r="E34" s="6"/>
      <c r="F34" s="6"/>
      <c r="G34" s="6"/>
      <c r="H34" s="6"/>
      <c r="I34" s="18"/>
      <c r="J34" s="18"/>
      <c r="K34" s="18"/>
      <c r="L34" s="18">
        <f t="shared" si="1"/>
        <v>0</v>
      </c>
      <c r="M34" s="18"/>
      <c r="O34" s="51">
        <f t="shared" si="0"/>
        <v>0</v>
      </c>
      <c r="Q34" s="73">
        <f>O34</f>
        <v>0</v>
      </c>
    </row>
    <row r="35" spans="1:17" ht="14.25">
      <c r="A35" s="5" t="s">
        <v>24</v>
      </c>
      <c r="B35" s="15" t="s">
        <v>63</v>
      </c>
      <c r="C35" s="6">
        <v>2</v>
      </c>
      <c r="D35" s="29"/>
      <c r="E35" s="6"/>
      <c r="F35" s="6"/>
      <c r="G35" s="6"/>
      <c r="H35" s="6"/>
      <c r="I35" s="18"/>
      <c r="J35" s="18"/>
      <c r="K35" s="18"/>
      <c r="L35" s="18">
        <f t="shared" si="1"/>
        <v>0</v>
      </c>
      <c r="M35" s="18"/>
      <c r="O35" s="51">
        <f t="shared" si="0"/>
        <v>0</v>
      </c>
      <c r="Q35" s="73">
        <f>O35</f>
        <v>0</v>
      </c>
    </row>
    <row r="36" spans="1:16" ht="14.25">
      <c r="A36" s="5" t="s">
        <v>25</v>
      </c>
      <c r="B36" s="16" t="s">
        <v>62</v>
      </c>
      <c r="C36" s="6">
        <v>1</v>
      </c>
      <c r="D36" s="29"/>
      <c r="E36" s="28"/>
      <c r="F36" s="28"/>
      <c r="G36" s="28"/>
      <c r="H36" s="28"/>
      <c r="I36" s="18"/>
      <c r="J36" s="18"/>
      <c r="K36" s="18"/>
      <c r="L36" s="18">
        <f>IF(FIND($D36,"　秀優良可合認定")&gt;1,2,0)*1.5</f>
        <v>0</v>
      </c>
      <c r="M36" s="18"/>
      <c r="O36" s="51">
        <f t="shared" si="0"/>
        <v>0</v>
      </c>
      <c r="P36" s="50">
        <f>O36</f>
        <v>0</v>
      </c>
    </row>
    <row r="37" spans="1:15" ht="14.25">
      <c r="A37" s="5" t="s">
        <v>186</v>
      </c>
      <c r="B37" s="15" t="s">
        <v>63</v>
      </c>
      <c r="C37" s="6">
        <v>2</v>
      </c>
      <c r="D37" s="29"/>
      <c r="E37" s="6"/>
      <c r="F37" s="6"/>
      <c r="G37" s="6"/>
      <c r="H37" s="6"/>
      <c r="I37" s="18"/>
      <c r="J37" s="18"/>
      <c r="K37" s="18"/>
      <c r="L37" s="18">
        <f t="shared" si="1"/>
        <v>0</v>
      </c>
      <c r="M37" s="18"/>
      <c r="O37" s="51">
        <f t="shared" si="0"/>
        <v>0</v>
      </c>
    </row>
    <row r="38" spans="1:15" ht="14.25">
      <c r="A38" s="5" t="s">
        <v>144</v>
      </c>
      <c r="B38" s="15" t="s">
        <v>63</v>
      </c>
      <c r="C38" s="6">
        <v>2</v>
      </c>
      <c r="D38" s="29"/>
      <c r="E38" s="6"/>
      <c r="F38" s="6"/>
      <c r="G38" s="6"/>
      <c r="H38" s="6"/>
      <c r="I38" s="18"/>
      <c r="J38" s="18"/>
      <c r="K38" s="18"/>
      <c r="L38" s="18">
        <f t="shared" si="1"/>
        <v>0</v>
      </c>
      <c r="M38" s="18"/>
      <c r="O38" s="51">
        <f t="shared" si="0"/>
        <v>0</v>
      </c>
    </row>
    <row r="39" spans="1:16" ht="14.25">
      <c r="A39" s="5" t="s">
        <v>26</v>
      </c>
      <c r="B39" s="16" t="s">
        <v>62</v>
      </c>
      <c r="C39" s="6">
        <v>2</v>
      </c>
      <c r="D39" s="29"/>
      <c r="E39" s="28"/>
      <c r="F39" s="28"/>
      <c r="G39" s="28"/>
      <c r="H39" s="28"/>
      <c r="I39" s="18">
        <f aca="true" t="shared" si="2" ref="I39:J42">IF(FIND($D39,"　秀優良可合認定")&gt;1,1,0)*1</f>
        <v>0</v>
      </c>
      <c r="J39" s="18">
        <f t="shared" si="2"/>
        <v>0</v>
      </c>
      <c r="K39" s="18">
        <f>IF(FIND($D39,"　秀優良可合認定")&gt;1,2,0)*1</f>
        <v>0</v>
      </c>
      <c r="L39" s="18"/>
      <c r="M39" s="18">
        <f>IF(FIND($D39,"　秀優良可合認定")&gt;1,2,0)*1</f>
        <v>0</v>
      </c>
      <c r="O39" s="51">
        <f t="shared" si="0"/>
        <v>0</v>
      </c>
      <c r="P39" s="50">
        <f>O39</f>
        <v>0</v>
      </c>
    </row>
    <row r="40" spans="1:15" ht="14.25">
      <c r="A40" s="5" t="s">
        <v>27</v>
      </c>
      <c r="B40" s="15" t="s">
        <v>63</v>
      </c>
      <c r="C40" s="6">
        <v>1</v>
      </c>
      <c r="D40" s="29"/>
      <c r="E40" s="6"/>
      <c r="F40" s="6"/>
      <c r="G40" s="6"/>
      <c r="H40" s="6"/>
      <c r="I40" s="18"/>
      <c r="J40" s="18">
        <f t="shared" si="2"/>
        <v>0</v>
      </c>
      <c r="K40" s="18"/>
      <c r="L40" s="18"/>
      <c r="M40" s="18"/>
      <c r="O40" s="51">
        <f t="shared" si="0"/>
        <v>0</v>
      </c>
    </row>
    <row r="41" spans="1:15" ht="14.25">
      <c r="A41" s="5" t="s">
        <v>28</v>
      </c>
      <c r="B41" s="15" t="s">
        <v>63</v>
      </c>
      <c r="C41" s="6">
        <v>1</v>
      </c>
      <c r="D41" s="29"/>
      <c r="E41" s="6"/>
      <c r="F41" s="6"/>
      <c r="G41" s="6"/>
      <c r="H41" s="6"/>
      <c r="I41" s="18"/>
      <c r="J41" s="18">
        <f t="shared" si="2"/>
        <v>0</v>
      </c>
      <c r="K41" s="18"/>
      <c r="L41" s="18"/>
      <c r="M41" s="18"/>
      <c r="O41" s="51">
        <f t="shared" si="0"/>
        <v>0</v>
      </c>
    </row>
    <row r="42" spans="1:15" ht="14.25">
      <c r="A42" s="5" t="s">
        <v>29</v>
      </c>
      <c r="B42" s="15" t="s">
        <v>63</v>
      </c>
      <c r="C42" s="6">
        <v>2</v>
      </c>
      <c r="D42" s="29"/>
      <c r="E42" s="6"/>
      <c r="F42" s="6"/>
      <c r="G42" s="6"/>
      <c r="H42" s="6"/>
      <c r="I42" s="18"/>
      <c r="J42" s="18">
        <f t="shared" si="2"/>
        <v>0</v>
      </c>
      <c r="K42" s="18"/>
      <c r="L42" s="18"/>
      <c r="M42" s="18"/>
      <c r="O42" s="51">
        <f t="shared" si="0"/>
        <v>0</v>
      </c>
    </row>
    <row r="43" spans="1:17" ht="15.75">
      <c r="A43" s="1"/>
      <c r="C43" s="48">
        <f>SUM(O21:O42)</f>
        <v>0</v>
      </c>
      <c r="H43" s="41" t="s">
        <v>74</v>
      </c>
      <c r="I43" s="18">
        <f>SUM(I21:I42)</f>
        <v>0</v>
      </c>
      <c r="J43" s="18">
        <f>SUM(J21:J42)</f>
        <v>0</v>
      </c>
      <c r="K43" s="18">
        <f>SUM(K21:K42)</f>
        <v>0</v>
      </c>
      <c r="L43" s="18">
        <f>SUM(L21:L42)</f>
        <v>0</v>
      </c>
      <c r="M43" s="18">
        <f>SUM(M21:M42)</f>
        <v>0</v>
      </c>
      <c r="P43" s="50">
        <f>SUM(P21:P42)</f>
        <v>0</v>
      </c>
      <c r="Q43" s="50">
        <f>SUM(Q21:Q42)</f>
        <v>0</v>
      </c>
    </row>
    <row r="44" ht="13.5">
      <c r="A44" s="2"/>
    </row>
    <row r="45" ht="13.5">
      <c r="A45" s="2"/>
    </row>
    <row r="46" ht="13.5">
      <c r="A46" s="86" t="s">
        <v>125</v>
      </c>
    </row>
    <row r="47" spans="1:13" ht="30" customHeight="1">
      <c r="A47" s="8"/>
      <c r="B47" s="105" t="s">
        <v>64</v>
      </c>
      <c r="C47" s="25"/>
      <c r="D47" s="26" t="s">
        <v>1</v>
      </c>
      <c r="E47" s="26" t="s">
        <v>2</v>
      </c>
      <c r="F47" s="26" t="s">
        <v>4</v>
      </c>
      <c r="G47" s="26" t="s">
        <v>5</v>
      </c>
      <c r="H47" s="26" t="s">
        <v>7</v>
      </c>
      <c r="I47" s="106" t="s">
        <v>66</v>
      </c>
      <c r="J47" s="107"/>
      <c r="K47" s="107"/>
      <c r="L47" s="107"/>
      <c r="M47" s="107"/>
    </row>
    <row r="48" spans="1:13" ht="24">
      <c r="A48" s="19"/>
      <c r="B48" s="104"/>
      <c r="C48" s="21" t="s">
        <v>0</v>
      </c>
      <c r="D48" s="21" t="s">
        <v>65</v>
      </c>
      <c r="E48" s="21" t="s">
        <v>3</v>
      </c>
      <c r="F48" s="21" t="s">
        <v>81</v>
      </c>
      <c r="G48" s="21" t="s">
        <v>6</v>
      </c>
      <c r="H48" s="21" t="s">
        <v>8</v>
      </c>
      <c r="I48" s="20" t="s">
        <v>67</v>
      </c>
      <c r="J48" s="20" t="s">
        <v>68</v>
      </c>
      <c r="K48" s="20" t="s">
        <v>69</v>
      </c>
      <c r="L48" s="20" t="s">
        <v>70</v>
      </c>
      <c r="M48" s="20" t="s">
        <v>71</v>
      </c>
    </row>
    <row r="49" spans="1:15" ht="14.25">
      <c r="A49" s="23" t="s">
        <v>30</v>
      </c>
      <c r="B49" s="30" t="s">
        <v>62</v>
      </c>
      <c r="C49" s="22">
        <v>2</v>
      </c>
      <c r="D49" s="29"/>
      <c r="E49" s="28"/>
      <c r="F49" s="28"/>
      <c r="G49" s="28"/>
      <c r="H49" s="28"/>
      <c r="I49" s="18">
        <f>IF(FIND($D49,"　秀優良可合認定")&gt;1,2,0)*1</f>
        <v>0</v>
      </c>
      <c r="J49" s="18"/>
      <c r="K49" s="18"/>
      <c r="L49" s="18"/>
      <c r="M49" s="18"/>
      <c r="O49" s="51">
        <f aca="true" t="shared" si="3" ref="O49:O67">IF(FIND($D49,"　秀優良可合認定")&gt;1,1,0)*$C49</f>
        <v>0</v>
      </c>
    </row>
    <row r="50" spans="1:15" ht="14.25">
      <c r="A50" s="5" t="s">
        <v>110</v>
      </c>
      <c r="B50" s="4" t="s">
        <v>63</v>
      </c>
      <c r="C50" s="6">
        <v>0</v>
      </c>
      <c r="D50" s="29"/>
      <c r="E50" s="15"/>
      <c r="F50" s="15"/>
      <c r="G50" s="15"/>
      <c r="H50" s="15"/>
      <c r="I50" s="18"/>
      <c r="J50" s="18"/>
      <c r="K50" s="18"/>
      <c r="L50" s="18"/>
      <c r="M50" s="18"/>
      <c r="O50" s="51">
        <f t="shared" si="3"/>
        <v>0</v>
      </c>
    </row>
    <row r="51" spans="1:15" ht="14.25">
      <c r="A51" s="5" t="s">
        <v>31</v>
      </c>
      <c r="B51" s="4" t="s">
        <v>63</v>
      </c>
      <c r="C51" s="6">
        <v>2</v>
      </c>
      <c r="D51" s="29"/>
      <c r="E51" s="6"/>
      <c r="F51" s="6"/>
      <c r="G51" s="6"/>
      <c r="H51" s="6"/>
      <c r="I51" s="18">
        <f>IF(FIND($D51,"　秀優良可合認定")&gt;1,1,0)*1</f>
        <v>0</v>
      </c>
      <c r="J51" s="18"/>
      <c r="K51" s="18"/>
      <c r="L51" s="18"/>
      <c r="M51" s="18"/>
      <c r="O51" s="51">
        <f t="shared" si="3"/>
        <v>0</v>
      </c>
    </row>
    <row r="52" spans="1:15" ht="14.25">
      <c r="A52" s="5" t="s">
        <v>32</v>
      </c>
      <c r="B52" s="4" t="s">
        <v>63</v>
      </c>
      <c r="C52" s="6">
        <v>2</v>
      </c>
      <c r="D52" s="29"/>
      <c r="E52" s="6"/>
      <c r="F52" s="6"/>
      <c r="G52" s="6"/>
      <c r="H52" s="6"/>
      <c r="I52" s="18">
        <f>IF(FIND($D52,"　秀優良可合認定")&gt;1,1,0)*1</f>
        <v>0</v>
      </c>
      <c r="J52" s="18"/>
      <c r="K52" s="18"/>
      <c r="L52" s="18"/>
      <c r="M52" s="18"/>
      <c r="O52" s="51">
        <f t="shared" si="3"/>
        <v>0</v>
      </c>
    </row>
    <row r="53" spans="1:15" ht="14.25">
      <c r="A53" s="5" t="s">
        <v>33</v>
      </c>
      <c r="B53" s="4" t="s">
        <v>63</v>
      </c>
      <c r="C53" s="6">
        <v>2</v>
      </c>
      <c r="D53" s="29"/>
      <c r="E53" s="6"/>
      <c r="F53" s="6"/>
      <c r="G53" s="6"/>
      <c r="H53" s="6"/>
      <c r="I53" s="18">
        <f>IF(FIND($D53,"　秀優良可合認定")&gt;1,1,0)*1</f>
        <v>0</v>
      </c>
      <c r="J53" s="18"/>
      <c r="K53" s="18"/>
      <c r="L53" s="18"/>
      <c r="M53" s="18"/>
      <c r="O53" s="51">
        <f t="shared" si="3"/>
        <v>0</v>
      </c>
    </row>
    <row r="54" spans="1:15" ht="14.25">
      <c r="A54" s="5" t="s">
        <v>34</v>
      </c>
      <c r="B54" s="4" t="s">
        <v>63</v>
      </c>
      <c r="C54" s="6">
        <v>2</v>
      </c>
      <c r="D54" s="29"/>
      <c r="E54" s="6"/>
      <c r="F54" s="6"/>
      <c r="G54" s="6"/>
      <c r="H54" s="6"/>
      <c r="I54" s="18">
        <f>IF(FIND($D54,"　秀優良可合認定")&gt;1,1,0)*1</f>
        <v>0</v>
      </c>
      <c r="J54" s="18"/>
      <c r="K54" s="18"/>
      <c r="L54" s="18">
        <f>IF(FIND($D54,"　秀優良可合認定")&gt;1,1,0)*1</f>
        <v>0</v>
      </c>
      <c r="M54" s="18"/>
      <c r="O54" s="51">
        <f t="shared" si="3"/>
        <v>0</v>
      </c>
    </row>
    <row r="55" spans="1:15" ht="14.25">
      <c r="A55" s="5" t="s">
        <v>35</v>
      </c>
      <c r="B55" s="4" t="s">
        <v>63</v>
      </c>
      <c r="C55" s="6">
        <v>2</v>
      </c>
      <c r="D55" s="29"/>
      <c r="E55" s="6"/>
      <c r="F55" s="6"/>
      <c r="G55" s="6"/>
      <c r="H55" s="6"/>
      <c r="I55" s="18">
        <f>IF(FIND($D55,"　秀優良可合認定")&gt;1,2,0)*1</f>
        <v>0</v>
      </c>
      <c r="J55" s="18"/>
      <c r="K55" s="18"/>
      <c r="L55" s="18"/>
      <c r="M55" s="18"/>
      <c r="O55" s="51">
        <f t="shared" si="3"/>
        <v>0</v>
      </c>
    </row>
    <row r="56" spans="1:15" ht="14.25">
      <c r="A56" s="5" t="s">
        <v>122</v>
      </c>
      <c r="B56" s="4" t="s">
        <v>63</v>
      </c>
      <c r="C56" s="6">
        <v>2</v>
      </c>
      <c r="D56" s="29"/>
      <c r="E56" s="6"/>
      <c r="F56" s="6"/>
      <c r="G56" s="6"/>
      <c r="H56" s="6"/>
      <c r="I56" s="18"/>
      <c r="J56" s="18"/>
      <c r="K56" s="18"/>
      <c r="L56" s="18">
        <f>IF(FIND($D56,"　秀優良可合認定")&gt;1,1,0)*1</f>
        <v>0</v>
      </c>
      <c r="M56" s="18"/>
      <c r="O56" s="51">
        <f t="shared" si="3"/>
        <v>0</v>
      </c>
    </row>
    <row r="57" spans="1:15" ht="14.25">
      <c r="A57" s="5" t="s">
        <v>145</v>
      </c>
      <c r="B57" s="4" t="s">
        <v>63</v>
      </c>
      <c r="C57" s="6">
        <v>2</v>
      </c>
      <c r="D57" s="29"/>
      <c r="E57" s="6"/>
      <c r="F57" s="6"/>
      <c r="G57" s="6"/>
      <c r="H57" s="6"/>
      <c r="I57" s="18"/>
      <c r="J57" s="18"/>
      <c r="K57" s="18"/>
      <c r="L57" s="18">
        <f>IF(FIND($D57,"　秀優良可合認定")&gt;1,1,0)*1</f>
        <v>0</v>
      </c>
      <c r="M57" s="18"/>
      <c r="O57" s="51">
        <f t="shared" si="3"/>
        <v>0</v>
      </c>
    </row>
    <row r="58" spans="1:15" ht="14.25">
      <c r="A58" s="83" t="s">
        <v>117</v>
      </c>
      <c r="B58" s="4" t="s">
        <v>63</v>
      </c>
      <c r="C58" s="6">
        <v>2</v>
      </c>
      <c r="D58" s="29"/>
      <c r="E58" s="6"/>
      <c r="F58" s="6"/>
      <c r="G58" s="6"/>
      <c r="H58" s="6"/>
      <c r="I58" s="18">
        <f aca="true" t="shared" si="4" ref="I58:K61">IF(FIND($D58,"　秀優良可合認定")&gt;1,1,0)*1</f>
        <v>0</v>
      </c>
      <c r="J58" s="18">
        <f t="shared" si="4"/>
        <v>0</v>
      </c>
      <c r="K58" s="18">
        <f t="shared" si="4"/>
        <v>0</v>
      </c>
      <c r="L58" s="18"/>
      <c r="M58" s="18">
        <f>IF(FIND($D58,"　秀優良可合認定")&gt;1,2,0)*1</f>
        <v>0</v>
      </c>
      <c r="O58" s="51">
        <f t="shared" si="3"/>
        <v>0</v>
      </c>
    </row>
    <row r="59" spans="1:15" ht="14.25">
      <c r="A59" s="84" t="s">
        <v>114</v>
      </c>
      <c r="B59" s="4" t="s">
        <v>63</v>
      </c>
      <c r="C59" s="6">
        <v>2</v>
      </c>
      <c r="D59" s="29"/>
      <c r="E59" s="6"/>
      <c r="F59" s="6"/>
      <c r="G59" s="6"/>
      <c r="H59" s="6"/>
      <c r="I59" s="18">
        <f t="shared" si="4"/>
        <v>0</v>
      </c>
      <c r="J59" s="18">
        <f t="shared" si="4"/>
        <v>0</v>
      </c>
      <c r="K59" s="18">
        <f t="shared" si="4"/>
        <v>0</v>
      </c>
      <c r="L59" s="18"/>
      <c r="M59" s="18">
        <f>IF(FIND($D59,"　秀優良可合認定")&gt;1,2,0)*1</f>
        <v>0</v>
      </c>
      <c r="O59" s="51">
        <f t="shared" si="3"/>
        <v>0</v>
      </c>
    </row>
    <row r="60" spans="1:15" ht="14.25">
      <c r="A60" s="5" t="s">
        <v>115</v>
      </c>
      <c r="B60" s="4" t="s">
        <v>63</v>
      </c>
      <c r="C60" s="6">
        <v>2</v>
      </c>
      <c r="D60" s="29"/>
      <c r="E60" s="6"/>
      <c r="F60" s="6"/>
      <c r="G60" s="6"/>
      <c r="H60" s="6"/>
      <c r="I60" s="18">
        <f t="shared" si="4"/>
        <v>0</v>
      </c>
      <c r="J60" s="18"/>
      <c r="K60" s="18"/>
      <c r="L60" s="18"/>
      <c r="M60" s="18"/>
      <c r="O60" s="51">
        <f>IF(FIND($D60,"　秀優良可合認定")&gt;1,1,0)*$C60</f>
        <v>0</v>
      </c>
    </row>
    <row r="61" spans="1:15" ht="14.25">
      <c r="A61" s="5" t="s">
        <v>116</v>
      </c>
      <c r="B61" s="4" t="s">
        <v>63</v>
      </c>
      <c r="C61" s="6">
        <v>2</v>
      </c>
      <c r="D61" s="29"/>
      <c r="E61" s="6"/>
      <c r="F61" s="6"/>
      <c r="G61" s="6"/>
      <c r="H61" s="6"/>
      <c r="I61" s="18">
        <f t="shared" si="4"/>
        <v>0</v>
      </c>
      <c r="J61" s="18"/>
      <c r="K61" s="18"/>
      <c r="L61" s="18"/>
      <c r="M61" s="18"/>
      <c r="O61" s="51">
        <f>IF(FIND($D61,"　秀優良可合認定")&gt;1,1,0)*$C61</f>
        <v>0</v>
      </c>
    </row>
    <row r="62" spans="1:15" ht="14.25">
      <c r="A62" s="5" t="s">
        <v>36</v>
      </c>
      <c r="B62" s="4" t="s">
        <v>63</v>
      </c>
      <c r="C62" s="6">
        <v>2</v>
      </c>
      <c r="D62" s="29"/>
      <c r="E62" s="6"/>
      <c r="F62" s="6"/>
      <c r="G62" s="6"/>
      <c r="H62" s="6"/>
      <c r="I62" s="18">
        <f aca="true" t="shared" si="5" ref="I62:L66">IF(FIND($D62,"　秀優良可合認定")&gt;1,1,0)*1</f>
        <v>0</v>
      </c>
      <c r="J62" s="18"/>
      <c r="K62" s="18"/>
      <c r="L62" s="18">
        <f>IF(FIND($D62,"　秀優良可合認定")&gt;1,1,0)*1</f>
        <v>0</v>
      </c>
      <c r="M62" s="18"/>
      <c r="O62" s="51">
        <f t="shared" si="3"/>
        <v>0</v>
      </c>
    </row>
    <row r="63" spans="1:15" ht="14.25">
      <c r="A63" s="5" t="s">
        <v>37</v>
      </c>
      <c r="B63" s="4" t="s">
        <v>63</v>
      </c>
      <c r="C63" s="6">
        <v>2</v>
      </c>
      <c r="D63" s="29"/>
      <c r="E63" s="6"/>
      <c r="F63" s="6"/>
      <c r="G63" s="6"/>
      <c r="H63" s="6"/>
      <c r="I63" s="18">
        <f t="shared" si="5"/>
        <v>0</v>
      </c>
      <c r="J63" s="18"/>
      <c r="K63" s="18"/>
      <c r="L63" s="18"/>
      <c r="M63" s="18"/>
      <c r="O63" s="51">
        <f t="shared" si="3"/>
        <v>0</v>
      </c>
    </row>
    <row r="64" spans="1:15" ht="14.25">
      <c r="A64" s="5" t="s">
        <v>148</v>
      </c>
      <c r="B64" s="4" t="s">
        <v>63</v>
      </c>
      <c r="C64" s="6">
        <v>2</v>
      </c>
      <c r="D64" s="29"/>
      <c r="E64" s="6"/>
      <c r="F64" s="6"/>
      <c r="G64" s="6"/>
      <c r="H64" s="6"/>
      <c r="I64" s="18">
        <f t="shared" si="5"/>
        <v>0</v>
      </c>
      <c r="J64" s="18">
        <f t="shared" si="5"/>
        <v>0</v>
      </c>
      <c r="K64" s="18">
        <f t="shared" si="5"/>
        <v>0</v>
      </c>
      <c r="L64" s="18"/>
      <c r="M64" s="18"/>
      <c r="O64" s="51">
        <f t="shared" si="3"/>
        <v>0</v>
      </c>
    </row>
    <row r="65" spans="1:15" ht="14.25">
      <c r="A65" s="5" t="s">
        <v>147</v>
      </c>
      <c r="B65" s="4" t="s">
        <v>63</v>
      </c>
      <c r="C65" s="6">
        <v>1</v>
      </c>
      <c r="D65" s="29"/>
      <c r="E65" s="6"/>
      <c r="F65" s="6"/>
      <c r="G65" s="6"/>
      <c r="H65" s="6"/>
      <c r="I65" s="18">
        <f t="shared" si="5"/>
        <v>0</v>
      </c>
      <c r="J65" s="18">
        <f t="shared" si="5"/>
        <v>0</v>
      </c>
      <c r="K65" s="18">
        <f t="shared" si="5"/>
        <v>0</v>
      </c>
      <c r="L65" s="18">
        <f t="shared" si="5"/>
        <v>0</v>
      </c>
      <c r="M65" s="18">
        <f>IF(FIND($D65,"　秀優良可合認定")&gt;1,2,0)*1</f>
        <v>0</v>
      </c>
      <c r="O65" s="51">
        <f t="shared" si="3"/>
        <v>0</v>
      </c>
    </row>
    <row r="66" spans="1:15" ht="14.25">
      <c r="A66" s="5" t="s">
        <v>146</v>
      </c>
      <c r="B66" s="4" t="s">
        <v>63</v>
      </c>
      <c r="C66" s="6">
        <v>2</v>
      </c>
      <c r="D66" s="29"/>
      <c r="E66" s="6"/>
      <c r="F66" s="6"/>
      <c r="G66" s="6"/>
      <c r="H66" s="6"/>
      <c r="I66" s="18">
        <f t="shared" si="5"/>
        <v>0</v>
      </c>
      <c r="J66" s="18">
        <f t="shared" si="5"/>
        <v>0</v>
      </c>
      <c r="K66" s="18">
        <f t="shared" si="5"/>
        <v>0</v>
      </c>
      <c r="L66" s="18">
        <f t="shared" si="5"/>
        <v>0</v>
      </c>
      <c r="M66" s="18">
        <f>IF(FIND($D66,"　秀優良可合認定")&gt;1,2,0)*1</f>
        <v>0</v>
      </c>
      <c r="O66" s="68">
        <f t="shared" si="3"/>
        <v>0</v>
      </c>
    </row>
    <row r="67" spans="1:15" ht="14.25">
      <c r="A67" s="5" t="s">
        <v>38</v>
      </c>
      <c r="B67" s="4" t="s">
        <v>63</v>
      </c>
      <c r="C67" s="6">
        <v>0</v>
      </c>
      <c r="D67" s="29"/>
      <c r="E67" s="6"/>
      <c r="F67" s="6"/>
      <c r="G67" s="6"/>
      <c r="H67" s="6"/>
      <c r="I67" s="18"/>
      <c r="J67" s="18"/>
      <c r="K67" s="18"/>
      <c r="L67" s="18"/>
      <c r="M67" s="18"/>
      <c r="O67" s="51">
        <f t="shared" si="3"/>
        <v>0</v>
      </c>
    </row>
    <row r="68" spans="1:13" ht="14.25">
      <c r="A68" s="2"/>
      <c r="C68" s="48">
        <f>SUM(O49:O67)</f>
        <v>0</v>
      </c>
      <c r="H68" s="41" t="s">
        <v>74</v>
      </c>
      <c r="I68" s="18">
        <f>SUM(I49:I67)</f>
        <v>0</v>
      </c>
      <c r="J68" s="18">
        <f>SUM(J49:J67)</f>
        <v>0</v>
      </c>
      <c r="K68" s="18">
        <f>SUM(K49:K67)</f>
        <v>0</v>
      </c>
      <c r="L68" s="18">
        <f>SUM(L49:L67)</f>
        <v>0</v>
      </c>
      <c r="M68" s="18">
        <f>SUM(M49:M67)</f>
        <v>0</v>
      </c>
    </row>
    <row r="69" ht="13.5">
      <c r="A69" s="2"/>
    </row>
    <row r="70" ht="13.5">
      <c r="A70" t="s">
        <v>149</v>
      </c>
    </row>
    <row r="72" spans="2:13" ht="13.5">
      <c r="B72" s="97" t="s">
        <v>171</v>
      </c>
      <c r="C72" s="98">
        <f>C43+C68</f>
        <v>0</v>
      </c>
      <c r="H72" s="97" t="s">
        <v>172</v>
      </c>
      <c r="I72" s="99">
        <f>I43+I68</f>
        <v>0</v>
      </c>
      <c r="J72" s="99">
        <f>J43+J68</f>
        <v>0</v>
      </c>
      <c r="K72" s="99">
        <f>K43+K68</f>
        <v>0</v>
      </c>
      <c r="L72" s="99">
        <f>L43+L68</f>
        <v>0</v>
      </c>
      <c r="M72" s="99">
        <f>M43+M68</f>
        <v>0</v>
      </c>
    </row>
    <row r="122" ht="15.75">
      <c r="A122" s="11"/>
    </row>
  </sheetData>
  <sheetProtection/>
  <mergeCells count="4">
    <mergeCell ref="I19:M19"/>
    <mergeCell ref="I47:M47"/>
    <mergeCell ref="B19:B20"/>
    <mergeCell ref="B47:B48"/>
  </mergeCells>
  <printOptions/>
  <pageMargins left="0.31496062992125984" right="0" top="0.984251968503937" bottom="0.3937007874015748" header="0.5118110236220472" footer="0.5118110236220472"/>
  <pageSetup horizontalDpi="300" verticalDpi="300" orientation="landscape" paperSize="9" scale="98" r:id="rId1"/>
  <ignoredErrors>
    <ignoredError sqref="L27 L31 L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7" sqref="B17"/>
    </sheetView>
  </sheetViews>
  <sheetFormatPr defaultColWidth="9.00390625" defaultRowHeight="13.5"/>
  <cols>
    <col min="1" max="1" width="20.625" style="0" customWidth="1"/>
    <col min="9" max="13" width="5.00390625" style="0" customWidth="1"/>
    <col min="15" max="15" width="9.00390625" style="50" customWidth="1"/>
  </cols>
  <sheetData>
    <row r="1" ht="13.5">
      <c r="A1" s="2" t="s">
        <v>87</v>
      </c>
    </row>
    <row r="2" spans="1:3" ht="13.5">
      <c r="A2" s="58" t="s">
        <v>98</v>
      </c>
      <c r="C2" s="45"/>
    </row>
    <row r="3" spans="1:3" ht="13.5">
      <c r="A3" s="58" t="s">
        <v>103</v>
      </c>
      <c r="C3" s="45"/>
    </row>
    <row r="4" spans="1:3" ht="13.5">
      <c r="A4" s="58" t="s">
        <v>119</v>
      </c>
      <c r="C4" s="45"/>
    </row>
    <row r="5" spans="1:3" ht="13.5">
      <c r="A5" s="58" t="s">
        <v>99</v>
      </c>
      <c r="C5" s="45"/>
    </row>
    <row r="6" spans="1:3" ht="13.5">
      <c r="A6" s="58" t="s">
        <v>100</v>
      </c>
      <c r="C6" s="45"/>
    </row>
    <row r="7" spans="1:3" ht="13.5">
      <c r="A7" s="58" t="s">
        <v>104</v>
      </c>
      <c r="C7" s="45"/>
    </row>
    <row r="8" spans="1:3" ht="13.5">
      <c r="A8" s="58" t="s">
        <v>101</v>
      </c>
      <c r="C8" s="45"/>
    </row>
    <row r="9" spans="1:3" ht="13.5">
      <c r="A9" s="58" t="s">
        <v>102</v>
      </c>
      <c r="C9" s="45"/>
    </row>
    <row r="10" spans="1:3" ht="13.5">
      <c r="A10" s="58" t="s">
        <v>111</v>
      </c>
      <c r="C10" s="45"/>
    </row>
    <row r="11" ht="13.5">
      <c r="A11" s="56"/>
    </row>
    <row r="13" spans="1:3" ht="13.5">
      <c r="A13" s="59" t="s">
        <v>89</v>
      </c>
      <c r="B13" s="59"/>
      <c r="C13" s="60"/>
    </row>
    <row r="14" spans="1:3" ht="13.5">
      <c r="A14" s="61" t="s">
        <v>88</v>
      </c>
      <c r="B14" s="62" t="s">
        <v>108</v>
      </c>
      <c r="C14" s="60"/>
    </row>
    <row r="15" spans="1:3" ht="13.5">
      <c r="A15" s="63" t="s">
        <v>94</v>
      </c>
      <c r="B15" s="64" t="str">
        <f>IF($C38=31,"○","×")</f>
        <v>×</v>
      </c>
      <c r="C15" s="65" t="s">
        <v>90</v>
      </c>
    </row>
    <row r="16" spans="1:3" ht="13.5">
      <c r="A16" s="63" t="s">
        <v>95</v>
      </c>
      <c r="B16" s="64" t="str">
        <f>IF($C55&gt;=16,"○","×")</f>
        <v>×</v>
      </c>
      <c r="C16" s="65" t="s">
        <v>90</v>
      </c>
    </row>
    <row r="17" spans="1:3" ht="13.5">
      <c r="A17" s="66" t="s">
        <v>96</v>
      </c>
      <c r="B17" s="67" t="str">
        <f>IF(C81-'基盤教育科目'!C26-'基盤教育科目'!C58-'基盤教育科目'!C116-'基盤教育科目'!C124-'基盤教育科目'!C130&gt;=90,"○","×")</f>
        <v>×</v>
      </c>
      <c r="C17" s="65" t="s">
        <v>90</v>
      </c>
    </row>
    <row r="19" ht="13.5">
      <c r="A19" s="47" t="s">
        <v>84</v>
      </c>
    </row>
    <row r="20" spans="1:13" ht="30" customHeight="1">
      <c r="A20" s="114" t="s">
        <v>39</v>
      </c>
      <c r="B20" s="105" t="s">
        <v>64</v>
      </c>
      <c r="C20" s="25"/>
      <c r="D20" s="26" t="s">
        <v>1</v>
      </c>
      <c r="E20" s="26" t="s">
        <v>2</v>
      </c>
      <c r="F20" s="26" t="s">
        <v>4</v>
      </c>
      <c r="G20" s="26" t="s">
        <v>5</v>
      </c>
      <c r="H20" s="26" t="s">
        <v>7</v>
      </c>
      <c r="I20" s="106" t="s">
        <v>66</v>
      </c>
      <c r="J20" s="107"/>
      <c r="K20" s="107"/>
      <c r="L20" s="107"/>
      <c r="M20" s="107"/>
    </row>
    <row r="21" spans="1:13" ht="24">
      <c r="A21" s="115"/>
      <c r="B21" s="104"/>
      <c r="C21" s="21" t="s">
        <v>0</v>
      </c>
      <c r="D21" s="21" t="s">
        <v>65</v>
      </c>
      <c r="E21" s="21" t="s">
        <v>3</v>
      </c>
      <c r="F21" s="21" t="s">
        <v>81</v>
      </c>
      <c r="G21" s="21" t="s">
        <v>6</v>
      </c>
      <c r="H21" s="21" t="s">
        <v>8</v>
      </c>
      <c r="I21" s="20" t="s">
        <v>67</v>
      </c>
      <c r="J21" s="20" t="s">
        <v>68</v>
      </c>
      <c r="K21" s="20" t="s">
        <v>69</v>
      </c>
      <c r="L21" s="20" t="s">
        <v>70</v>
      </c>
      <c r="M21" s="20" t="s">
        <v>71</v>
      </c>
    </row>
    <row r="22" spans="1:15" ht="14.25">
      <c r="A22" s="5" t="s">
        <v>44</v>
      </c>
      <c r="B22" s="17" t="s">
        <v>9</v>
      </c>
      <c r="C22" s="22">
        <v>2</v>
      </c>
      <c r="D22" s="29"/>
      <c r="E22" s="28"/>
      <c r="F22" s="28"/>
      <c r="G22" s="28"/>
      <c r="H22" s="28"/>
      <c r="I22" s="18">
        <f>IF(FIND($D22,"　秀優良可合認定")&gt;1,1,0)*1</f>
        <v>0</v>
      </c>
      <c r="J22" s="18"/>
      <c r="K22" s="18">
        <f>IF(FIND($D22,"　秀優良可合認定")&gt;1,1,0)*1</f>
        <v>0</v>
      </c>
      <c r="L22" s="18">
        <f aca="true" t="shared" si="0" ref="L22:L28">IF(FIND($D22,"　秀優良可合認定")&gt;1,2,0)*1</f>
        <v>0</v>
      </c>
      <c r="M22" s="18">
        <f>IF(FIND($D22,"　秀優良可合認定")&gt;1,1,0)*1</f>
        <v>0</v>
      </c>
      <c r="O22" s="51">
        <f aca="true" t="shared" si="1" ref="O22:O28">IF(FIND($D22,"　秀優良可合認定")&gt;1,1,0)*$C22</f>
        <v>0</v>
      </c>
    </row>
    <row r="23" spans="1:15" ht="14.25">
      <c r="A23" s="5" t="s">
        <v>45</v>
      </c>
      <c r="B23" s="17" t="s">
        <v>9</v>
      </c>
      <c r="C23" s="6">
        <v>2</v>
      </c>
      <c r="D23" s="29"/>
      <c r="E23" s="28"/>
      <c r="F23" s="28"/>
      <c r="G23" s="28"/>
      <c r="H23" s="28"/>
      <c r="I23" s="18"/>
      <c r="J23" s="18"/>
      <c r="K23" s="18"/>
      <c r="L23" s="18">
        <f t="shared" si="0"/>
        <v>0</v>
      </c>
      <c r="M23" s="18">
        <f>IF(FIND($D23,"　秀優良可合認定")&gt;1,2,0)*1</f>
        <v>0</v>
      </c>
      <c r="O23" s="51">
        <f t="shared" si="1"/>
        <v>0</v>
      </c>
    </row>
    <row r="24" spans="1:15" ht="14.25">
      <c r="A24" s="5" t="s">
        <v>46</v>
      </c>
      <c r="B24" s="17" t="s">
        <v>9</v>
      </c>
      <c r="C24" s="6">
        <v>2</v>
      </c>
      <c r="D24" s="29"/>
      <c r="E24" s="28"/>
      <c r="F24" s="28"/>
      <c r="G24" s="28"/>
      <c r="H24" s="28"/>
      <c r="I24" s="18">
        <f>IF(FIND($D24,"　秀優良可合認定")&gt;1,1,0)*1</f>
        <v>0</v>
      </c>
      <c r="J24" s="18"/>
      <c r="K24" s="18"/>
      <c r="L24" s="18">
        <f t="shared" si="0"/>
        <v>0</v>
      </c>
      <c r="M24" s="18"/>
      <c r="O24" s="51">
        <f t="shared" si="1"/>
        <v>0</v>
      </c>
    </row>
    <row r="25" spans="1:15" ht="14.25">
      <c r="A25" s="5" t="s">
        <v>47</v>
      </c>
      <c r="B25" s="17" t="s">
        <v>9</v>
      </c>
      <c r="C25" s="6">
        <v>2</v>
      </c>
      <c r="D25" s="29"/>
      <c r="E25" s="28"/>
      <c r="F25" s="28"/>
      <c r="G25" s="28"/>
      <c r="H25" s="28"/>
      <c r="I25" s="18">
        <f>IF(FIND($D25,"　秀優良可合認定")&gt;1,1,0)*1</f>
        <v>0</v>
      </c>
      <c r="J25" s="18"/>
      <c r="K25" s="18"/>
      <c r="L25" s="18">
        <f t="shared" si="0"/>
        <v>0</v>
      </c>
      <c r="M25" s="18">
        <f>IF(FIND($D25,"　秀優良可合認定")&gt;1,1,0)*1</f>
        <v>0</v>
      </c>
      <c r="O25" s="51">
        <f t="shared" si="1"/>
        <v>0</v>
      </c>
    </row>
    <row r="26" spans="1:15" ht="14.25">
      <c r="A26" s="5" t="s">
        <v>51</v>
      </c>
      <c r="B26" s="17" t="s">
        <v>9</v>
      </c>
      <c r="C26" s="6">
        <v>2</v>
      </c>
      <c r="D26" s="29"/>
      <c r="E26" s="28"/>
      <c r="F26" s="28"/>
      <c r="G26" s="28"/>
      <c r="H26" s="28"/>
      <c r="I26" s="18">
        <f>IF(FIND($D26,"　秀優良可合認定")&gt;1,1,0)*1</f>
        <v>0</v>
      </c>
      <c r="J26" s="18"/>
      <c r="K26" s="18">
        <f>IF(FIND($D26,"　秀優良可合認定")&gt;1,1,0)*1</f>
        <v>0</v>
      </c>
      <c r="L26" s="18">
        <f t="shared" si="0"/>
        <v>0</v>
      </c>
      <c r="M26" s="18"/>
      <c r="O26" s="51">
        <f t="shared" si="1"/>
        <v>0</v>
      </c>
    </row>
    <row r="27" spans="1:15" ht="14.25">
      <c r="A27" s="5" t="s">
        <v>53</v>
      </c>
      <c r="B27" s="17" t="s">
        <v>9</v>
      </c>
      <c r="C27" s="6">
        <v>2</v>
      </c>
      <c r="D27" s="29"/>
      <c r="E27" s="28"/>
      <c r="F27" s="28"/>
      <c r="G27" s="28"/>
      <c r="H27" s="28"/>
      <c r="I27" s="18"/>
      <c r="J27" s="18"/>
      <c r="K27" s="18">
        <f>IF(FIND($D27,"　秀優良可合認定")&gt;1,1,0)*1</f>
        <v>0</v>
      </c>
      <c r="L27" s="18">
        <f t="shared" si="0"/>
        <v>0</v>
      </c>
      <c r="M27" s="18"/>
      <c r="O27" s="51">
        <f t="shared" si="1"/>
        <v>0</v>
      </c>
    </row>
    <row r="28" spans="1:15" ht="14.25">
      <c r="A28" s="5" t="s">
        <v>49</v>
      </c>
      <c r="B28" s="17" t="s">
        <v>9</v>
      </c>
      <c r="C28" s="6">
        <v>2</v>
      </c>
      <c r="D28" s="29"/>
      <c r="E28" s="28"/>
      <c r="F28" s="28"/>
      <c r="G28" s="28"/>
      <c r="H28" s="28"/>
      <c r="I28" s="18"/>
      <c r="J28" s="18"/>
      <c r="K28" s="18">
        <f>IF(FIND($D28,"　秀優良可合認定")&gt;1,1,0)*1</f>
        <v>0</v>
      </c>
      <c r="L28" s="18">
        <f t="shared" si="0"/>
        <v>0</v>
      </c>
      <c r="M28" s="18"/>
      <c r="O28" s="51">
        <f t="shared" si="1"/>
        <v>0</v>
      </c>
    </row>
    <row r="29" spans="1:15" ht="14.25">
      <c r="A29" s="93" t="s">
        <v>40</v>
      </c>
      <c r="B29" s="17" t="s">
        <v>9</v>
      </c>
      <c r="C29" s="14">
        <v>1</v>
      </c>
      <c r="D29" s="29"/>
      <c r="E29" s="28"/>
      <c r="F29" s="28"/>
      <c r="G29" s="28"/>
      <c r="H29" s="28"/>
      <c r="I29" s="18"/>
      <c r="J29" s="18">
        <f>IF(FIND($D29,"　秀優良可合認定")&gt;1,1,0)*1.5</f>
        <v>0</v>
      </c>
      <c r="K29" s="18">
        <f>IF(FIND($D29,"　秀優良可合認定")&gt;1,1,0)*1.5</f>
        <v>0</v>
      </c>
      <c r="L29" s="18">
        <f>IF(FIND($D29,"　秀優良可合認定")&gt;1,1,0)*1.5</f>
        <v>0</v>
      </c>
      <c r="M29" s="18">
        <f>IF(FIND($D29,"　秀優良可合認定")&gt;1,2,0)*1.5</f>
        <v>0</v>
      </c>
      <c r="O29" s="51">
        <f aca="true" t="shared" si="2" ref="O29:O37">IF(FIND($D29,"　秀優良可合認定")&gt;1,1,0)*$C29</f>
        <v>0</v>
      </c>
    </row>
    <row r="30" spans="1:15" ht="14.25">
      <c r="A30" s="94" t="s">
        <v>41</v>
      </c>
      <c r="B30" s="12" t="s">
        <v>9</v>
      </c>
      <c r="C30" s="6">
        <v>1</v>
      </c>
      <c r="D30" s="29"/>
      <c r="E30" s="28"/>
      <c r="F30" s="28"/>
      <c r="G30" s="28"/>
      <c r="H30" s="28"/>
      <c r="I30" s="18"/>
      <c r="J30" s="18">
        <f aca="true" t="shared" si="3" ref="J30:L31">IF(FIND($D30,"　秀優良可合認定")&gt;1,1,0)*1.5</f>
        <v>0</v>
      </c>
      <c r="K30" s="18">
        <f t="shared" si="3"/>
        <v>0</v>
      </c>
      <c r="L30" s="18">
        <f t="shared" si="3"/>
        <v>0</v>
      </c>
      <c r="M30" s="18">
        <f>IF(FIND($D30,"　秀優良可合認定")&gt;1,2,0)*1.5</f>
        <v>0</v>
      </c>
      <c r="O30" s="51">
        <f t="shared" si="2"/>
        <v>0</v>
      </c>
    </row>
    <row r="31" spans="1:15" ht="14.25">
      <c r="A31" s="94" t="s">
        <v>42</v>
      </c>
      <c r="B31" s="12" t="s">
        <v>9</v>
      </c>
      <c r="C31" s="6">
        <v>1</v>
      </c>
      <c r="D31" s="29"/>
      <c r="E31" s="28"/>
      <c r="F31" s="28"/>
      <c r="G31" s="28"/>
      <c r="H31" s="28"/>
      <c r="I31" s="18"/>
      <c r="J31" s="18">
        <f t="shared" si="3"/>
        <v>0</v>
      </c>
      <c r="K31" s="18">
        <f t="shared" si="3"/>
        <v>0</v>
      </c>
      <c r="L31" s="18">
        <f t="shared" si="3"/>
        <v>0</v>
      </c>
      <c r="M31" s="18">
        <f>IF(FIND($D31,"　秀優良可合認定")&gt;1,2,0)*1.5</f>
        <v>0</v>
      </c>
      <c r="O31" s="51">
        <f t="shared" si="2"/>
        <v>0</v>
      </c>
    </row>
    <row r="32" spans="1:15" ht="14.25">
      <c r="A32" s="33" t="s">
        <v>72</v>
      </c>
      <c r="B32" s="12" t="s">
        <v>9</v>
      </c>
      <c r="C32" s="6">
        <v>1</v>
      </c>
      <c r="D32" s="29"/>
      <c r="E32" s="28"/>
      <c r="F32" s="28"/>
      <c r="G32" s="28"/>
      <c r="H32" s="28"/>
      <c r="I32" s="18">
        <f>IF(FIND($D32,"　秀優良可合認定")&gt;1,1,0)*1.5</f>
        <v>0</v>
      </c>
      <c r="J32" s="18">
        <f>IF(FIND($D32,"　秀優良可合認定")&gt;1,1,0)*1.5</f>
        <v>0</v>
      </c>
      <c r="K32" s="18">
        <f>IF(FIND($D32,"　秀優良可合認定")&gt;1,1,0)*1.5</f>
        <v>0</v>
      </c>
      <c r="L32" s="18">
        <f>IF(FIND($D32,"　秀優良可合認定")&gt;1,2,0)*1.5</f>
        <v>0</v>
      </c>
      <c r="M32" s="18">
        <f>IF(FIND($D32,"　秀優良可合認定")&gt;1,1,0)*1.5</f>
        <v>0</v>
      </c>
      <c r="O32" s="51">
        <f t="shared" si="2"/>
        <v>0</v>
      </c>
    </row>
    <row r="33" spans="1:15" ht="14.25">
      <c r="A33" s="33" t="s">
        <v>73</v>
      </c>
      <c r="B33" s="12" t="s">
        <v>9</v>
      </c>
      <c r="C33" s="6">
        <v>1</v>
      </c>
      <c r="D33" s="29"/>
      <c r="E33" s="28"/>
      <c r="F33" s="28"/>
      <c r="G33" s="28"/>
      <c r="H33" s="28"/>
      <c r="I33" s="18">
        <f aca="true" t="shared" si="4" ref="I33:K36">IF(FIND($D33,"　秀優良可合認定")&gt;1,1,0)*1.5</f>
        <v>0</v>
      </c>
      <c r="J33" s="18">
        <f t="shared" si="4"/>
        <v>0</v>
      </c>
      <c r="K33" s="18">
        <f t="shared" si="4"/>
        <v>0</v>
      </c>
      <c r="L33" s="18">
        <f>IF(FIND($D33,"　秀優良可合認定")&gt;1,2,0)*1.5</f>
        <v>0</v>
      </c>
      <c r="M33" s="18">
        <f>IF(FIND($D33,"　秀優良可合認定")&gt;1,1,0)*1.5</f>
        <v>0</v>
      </c>
      <c r="O33" s="51">
        <f t="shared" si="2"/>
        <v>0</v>
      </c>
    </row>
    <row r="34" spans="1:15" ht="14.25">
      <c r="A34" s="33" t="s">
        <v>106</v>
      </c>
      <c r="B34" s="12" t="s">
        <v>9</v>
      </c>
      <c r="C34" s="6">
        <v>1</v>
      </c>
      <c r="D34" s="29"/>
      <c r="E34" s="28"/>
      <c r="F34" s="28"/>
      <c r="G34" s="28"/>
      <c r="H34" s="28"/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>IF(FIND($D34,"　秀優良可合認定")&gt;1,2,0)*1.5</f>
        <v>0</v>
      </c>
      <c r="M34" s="18">
        <f>IF(FIND($D34,"　秀優良可合認定")&gt;1,1,0)*1.5</f>
        <v>0</v>
      </c>
      <c r="O34" s="51">
        <f t="shared" si="2"/>
        <v>0</v>
      </c>
    </row>
    <row r="35" spans="1:15" ht="14.25">
      <c r="A35" s="33" t="s">
        <v>107</v>
      </c>
      <c r="B35" s="12" t="s">
        <v>9</v>
      </c>
      <c r="C35" s="6">
        <v>1</v>
      </c>
      <c r="D35" s="29"/>
      <c r="E35" s="28"/>
      <c r="F35" s="28"/>
      <c r="G35" s="28"/>
      <c r="H35" s="28"/>
      <c r="I35" s="18">
        <f t="shared" si="4"/>
        <v>0</v>
      </c>
      <c r="J35" s="18">
        <f t="shared" si="4"/>
        <v>0</v>
      </c>
      <c r="K35" s="18">
        <f t="shared" si="4"/>
        <v>0</v>
      </c>
      <c r="L35" s="18">
        <f>IF(FIND($D35,"　秀優良可合認定")&gt;1,2,0)*1.5</f>
        <v>0</v>
      </c>
      <c r="M35" s="18">
        <f>IF(FIND($D35,"　秀優良可合認定")&gt;1,1,0)*1.5</f>
        <v>0</v>
      </c>
      <c r="O35" s="51">
        <f t="shared" si="2"/>
        <v>0</v>
      </c>
    </row>
    <row r="36" spans="1:15" ht="14.25">
      <c r="A36" s="33" t="s">
        <v>150</v>
      </c>
      <c r="B36" s="12" t="s">
        <v>9</v>
      </c>
      <c r="C36" s="6">
        <v>2</v>
      </c>
      <c r="D36" s="29"/>
      <c r="E36" s="22"/>
      <c r="F36" s="22"/>
      <c r="G36" s="22"/>
      <c r="H36" s="22"/>
      <c r="I36" s="18">
        <f t="shared" si="4"/>
        <v>0</v>
      </c>
      <c r="J36" s="18">
        <f t="shared" si="4"/>
        <v>0</v>
      </c>
      <c r="K36" s="18">
        <f t="shared" si="4"/>
        <v>0</v>
      </c>
      <c r="L36" s="18">
        <f>IF(FIND($D36,"　秀優良可合認定")&gt;1,2,0)*1.5</f>
        <v>0</v>
      </c>
      <c r="M36" s="18">
        <f>IF(FIND($D36,"　秀優良可合認定")&gt;1,1,0)*1.5</f>
        <v>0</v>
      </c>
      <c r="O36" s="51">
        <f t="shared" si="2"/>
        <v>0</v>
      </c>
    </row>
    <row r="37" spans="1:15" ht="14.25">
      <c r="A37" s="32" t="s">
        <v>43</v>
      </c>
      <c r="B37" s="12" t="s">
        <v>9</v>
      </c>
      <c r="C37" s="6">
        <v>8</v>
      </c>
      <c r="D37" s="29"/>
      <c r="E37" s="18"/>
      <c r="F37" s="18"/>
      <c r="G37" s="18"/>
      <c r="H37" s="18"/>
      <c r="I37" s="18">
        <f>IF(FIND($D37,"　秀優良可合認定")&gt;1,1,0)*12</f>
        <v>0</v>
      </c>
      <c r="J37" s="18">
        <f>IF(FIND($D37,"　秀優良可合認定")&gt;1,2,0)*12</f>
        <v>0</v>
      </c>
      <c r="K37" s="18">
        <f>IF(FIND($D37,"　秀優良可合認定")&gt;1,2,0)*12</f>
        <v>0</v>
      </c>
      <c r="L37" s="18">
        <f>IF(FIND($D37,"　秀優良可合認定")&gt;1,2,0)*12</f>
        <v>0</v>
      </c>
      <c r="M37" s="18">
        <f>IF(FIND($D37,"　秀優良可合認定")&gt;1,2,0)*12</f>
        <v>0</v>
      </c>
      <c r="O37" s="51">
        <f t="shared" si="2"/>
        <v>0</v>
      </c>
    </row>
    <row r="38" spans="1:15" s="34" customFormat="1" ht="14.25">
      <c r="A38" s="35"/>
      <c r="B38" s="36"/>
      <c r="C38" s="22">
        <f>SUM(O22:O37)</f>
        <v>0</v>
      </c>
      <c r="D38" s="36"/>
      <c r="E38" s="39"/>
      <c r="F38" s="39"/>
      <c r="G38" s="39"/>
      <c r="H38" s="41" t="s">
        <v>74</v>
      </c>
      <c r="I38" s="18">
        <f>SUM(I22:I37)</f>
        <v>0</v>
      </c>
      <c r="J38" s="18">
        <f>SUM(J22:J37)</f>
        <v>0</v>
      </c>
      <c r="K38" s="18">
        <f>SUM(K22:K37)</f>
        <v>0</v>
      </c>
      <c r="L38" s="18">
        <f>SUM(L22:L37)</f>
        <v>0</v>
      </c>
      <c r="M38" s="18">
        <f>SUM(M22:M37)</f>
        <v>0</v>
      </c>
      <c r="O38" s="51"/>
    </row>
    <row r="39" spans="1:15" s="34" customFormat="1" ht="14.25">
      <c r="A39" s="35"/>
      <c r="B39" s="36"/>
      <c r="C39" s="37"/>
      <c r="D39" s="36"/>
      <c r="E39" s="39"/>
      <c r="F39" s="39"/>
      <c r="G39" s="39"/>
      <c r="H39" s="39"/>
      <c r="O39" s="51"/>
    </row>
    <row r="40" spans="1:8" ht="15.75">
      <c r="A40" s="1"/>
      <c r="B40" s="27"/>
      <c r="C40" s="27"/>
      <c r="D40" s="31"/>
      <c r="E40" s="31"/>
      <c r="F40" s="31"/>
      <c r="G40" s="31"/>
      <c r="H40" s="31"/>
    </row>
    <row r="41" spans="1:13" ht="30" customHeight="1">
      <c r="A41" s="114" t="s">
        <v>82</v>
      </c>
      <c r="B41" s="105" t="s">
        <v>64</v>
      </c>
      <c r="C41" s="25"/>
      <c r="D41" s="26" t="s">
        <v>1</v>
      </c>
      <c r="E41" s="26" t="s">
        <v>2</v>
      </c>
      <c r="F41" s="26" t="s">
        <v>4</v>
      </c>
      <c r="G41" s="26" t="s">
        <v>5</v>
      </c>
      <c r="H41" s="26" t="s">
        <v>7</v>
      </c>
      <c r="I41" s="106" t="s">
        <v>66</v>
      </c>
      <c r="J41" s="107"/>
      <c r="K41" s="107"/>
      <c r="L41" s="107"/>
      <c r="M41" s="107"/>
    </row>
    <row r="42" spans="1:13" ht="24">
      <c r="A42" s="116"/>
      <c r="B42" s="117"/>
      <c r="C42" s="21" t="s">
        <v>0</v>
      </c>
      <c r="D42" s="21" t="s">
        <v>65</v>
      </c>
      <c r="E42" s="21" t="s">
        <v>3</v>
      </c>
      <c r="F42" s="21" t="s">
        <v>81</v>
      </c>
      <c r="G42" s="21" t="s">
        <v>6</v>
      </c>
      <c r="H42" s="21" t="s">
        <v>8</v>
      </c>
      <c r="I42" s="95" t="s">
        <v>67</v>
      </c>
      <c r="J42" s="95" t="s">
        <v>68</v>
      </c>
      <c r="K42" s="95" t="s">
        <v>69</v>
      </c>
      <c r="L42" s="95" t="s">
        <v>70</v>
      </c>
      <c r="M42" s="95" t="s">
        <v>71</v>
      </c>
    </row>
    <row r="43" spans="1:15" ht="14.25">
      <c r="A43" s="101" t="s">
        <v>174</v>
      </c>
      <c r="B43" s="29" t="s">
        <v>63</v>
      </c>
      <c r="C43" s="22">
        <v>2</v>
      </c>
      <c r="D43" s="29"/>
      <c r="E43" s="29"/>
      <c r="F43" s="29"/>
      <c r="G43" s="29"/>
      <c r="H43" s="29"/>
      <c r="I43" s="18"/>
      <c r="J43" s="18"/>
      <c r="K43" s="18">
        <f>IF(FIND($D43,"　秀優良可合認定")&gt;1,1,0)*1</f>
        <v>0</v>
      </c>
      <c r="L43" s="18">
        <f aca="true" t="shared" si="5" ref="L43:L54">IF(FIND($D43,"　秀優良可合認定")&gt;1,2,0)*1</f>
        <v>0</v>
      </c>
      <c r="M43" s="18"/>
      <c r="O43" s="51">
        <f>IF(FIND($D43,"　秀優良可合認定")&gt;1,1,0)*$C43</f>
        <v>0</v>
      </c>
    </row>
    <row r="44" spans="1:15" ht="14.25">
      <c r="A44" s="23" t="s">
        <v>48</v>
      </c>
      <c r="B44" s="29" t="s">
        <v>63</v>
      </c>
      <c r="C44" s="22">
        <v>2</v>
      </c>
      <c r="D44" s="29"/>
      <c r="E44" s="29"/>
      <c r="F44" s="29"/>
      <c r="G44" s="29"/>
      <c r="H44" s="29"/>
      <c r="I44" s="18">
        <f>IF(FIND($D44,"　秀優良可合認定")&gt;1,1,0)*1</f>
        <v>0</v>
      </c>
      <c r="J44" s="18"/>
      <c r="K44" s="18">
        <f>IF(FIND($D44,"　秀優良可合認定")&gt;1,2,0)*1</f>
        <v>0</v>
      </c>
      <c r="L44" s="18">
        <f t="shared" si="5"/>
        <v>0</v>
      </c>
      <c r="M44" s="18"/>
      <c r="O44" s="51">
        <f aca="true" t="shared" si="6" ref="O44:O50">IF(FIND($D44,"　秀優良可合認定")&gt;1,1,0)*$C44</f>
        <v>0</v>
      </c>
    </row>
    <row r="45" spans="1:15" ht="14.25">
      <c r="A45" s="23" t="s">
        <v>50</v>
      </c>
      <c r="B45" s="29" t="s">
        <v>63</v>
      </c>
      <c r="C45" s="22">
        <v>2</v>
      </c>
      <c r="D45" s="29"/>
      <c r="E45" s="29"/>
      <c r="F45" s="29"/>
      <c r="G45" s="29"/>
      <c r="H45" s="29"/>
      <c r="I45" s="18">
        <f>IF(FIND($D45,"　秀優良可合認定")&gt;1,1,0)*1</f>
        <v>0</v>
      </c>
      <c r="J45" s="18"/>
      <c r="K45" s="18">
        <f>IF(FIND($D45,"　秀優良可合認定")&gt;1,1,0)*1</f>
        <v>0</v>
      </c>
      <c r="L45" s="18">
        <f t="shared" si="5"/>
        <v>0</v>
      </c>
      <c r="M45" s="18"/>
      <c r="O45" s="51">
        <f>IF(FIND($D45,"　秀優良可合認定")&gt;1,1,0)*$C45</f>
        <v>0</v>
      </c>
    </row>
    <row r="46" spans="1:15" ht="14.25">
      <c r="A46" s="23" t="s">
        <v>52</v>
      </c>
      <c r="B46" s="29" t="s">
        <v>63</v>
      </c>
      <c r="C46" s="22">
        <v>2</v>
      </c>
      <c r="D46" s="29"/>
      <c r="E46" s="29"/>
      <c r="F46" s="29"/>
      <c r="G46" s="29"/>
      <c r="H46" s="29"/>
      <c r="I46" s="18"/>
      <c r="J46" s="18"/>
      <c r="K46" s="18">
        <f>IF(FIND($D46,"　秀優良可合認定")&gt;1,1,0)*1</f>
        <v>0</v>
      </c>
      <c r="L46" s="18">
        <f t="shared" si="5"/>
        <v>0</v>
      </c>
      <c r="M46" s="18"/>
      <c r="O46" s="51">
        <f t="shared" si="6"/>
        <v>0</v>
      </c>
    </row>
    <row r="47" spans="1:15" ht="14.25">
      <c r="A47" s="23" t="s">
        <v>151</v>
      </c>
      <c r="B47" s="29" t="s">
        <v>63</v>
      </c>
      <c r="C47" s="22">
        <v>2</v>
      </c>
      <c r="D47" s="29"/>
      <c r="E47" s="29"/>
      <c r="F47" s="29"/>
      <c r="G47" s="29"/>
      <c r="H47" s="29"/>
      <c r="I47" s="18"/>
      <c r="J47" s="18"/>
      <c r="K47" s="18"/>
      <c r="L47" s="18">
        <f t="shared" si="5"/>
        <v>0</v>
      </c>
      <c r="M47" s="18">
        <f>IF(FIND($D47,"　秀優良可合認定")&gt;1,1,0)*1</f>
        <v>0</v>
      </c>
      <c r="O47" s="51">
        <f>IF(FIND($D47,"　秀優良可合認定")&gt;1,1,0)*$C47</f>
        <v>0</v>
      </c>
    </row>
    <row r="48" spans="1:15" ht="14.25">
      <c r="A48" s="23" t="s">
        <v>57</v>
      </c>
      <c r="B48" s="29" t="s">
        <v>63</v>
      </c>
      <c r="C48" s="22">
        <v>2</v>
      </c>
      <c r="D48" s="29"/>
      <c r="E48" s="29"/>
      <c r="F48" s="29"/>
      <c r="G48" s="29"/>
      <c r="H48" s="29"/>
      <c r="I48" s="18">
        <f>IF(FIND($D48,"　秀優良可合認定")&gt;1,1,0)*1</f>
        <v>0</v>
      </c>
      <c r="J48" s="18"/>
      <c r="K48" s="18">
        <f>IF(FIND($D48,"　秀優良可合認定")&gt;1,1,0)*1</f>
        <v>0</v>
      </c>
      <c r="L48" s="18">
        <f t="shared" si="5"/>
        <v>0</v>
      </c>
      <c r="M48" s="18"/>
      <c r="O48" s="51">
        <f>IF(FIND($D48,"　秀優良可合認定")&gt;1,1,0)*$C48</f>
        <v>0</v>
      </c>
    </row>
    <row r="49" spans="1:15" ht="14.25">
      <c r="A49" s="23" t="s">
        <v>152</v>
      </c>
      <c r="B49" s="29" t="s">
        <v>63</v>
      </c>
      <c r="C49" s="22">
        <v>2</v>
      </c>
      <c r="D49" s="29"/>
      <c r="E49" s="29"/>
      <c r="F49" s="29"/>
      <c r="G49" s="29"/>
      <c r="H49" s="29"/>
      <c r="I49" s="18">
        <f>IF(FIND($D49,"　秀優良可合認定")&gt;1,1,0)*1</f>
        <v>0</v>
      </c>
      <c r="J49" s="18"/>
      <c r="K49" s="18">
        <f>IF(FIND($D49,"　秀優良可合認定")&gt;1,1,0)*1</f>
        <v>0</v>
      </c>
      <c r="L49" s="18">
        <f t="shared" si="5"/>
        <v>0</v>
      </c>
      <c r="M49" s="18"/>
      <c r="O49" s="51">
        <f>IF(FIND($D49,"　秀優良可合認定")&gt;1,1,0)*$C49</f>
        <v>0</v>
      </c>
    </row>
    <row r="50" spans="1:15" ht="14.25">
      <c r="A50" s="23" t="s">
        <v>54</v>
      </c>
      <c r="B50" s="29" t="s">
        <v>63</v>
      </c>
      <c r="C50" s="22">
        <v>2</v>
      </c>
      <c r="D50" s="29"/>
      <c r="E50" s="29"/>
      <c r="F50" s="29"/>
      <c r="G50" s="29"/>
      <c r="H50" s="29"/>
      <c r="I50" s="18"/>
      <c r="J50" s="18"/>
      <c r="K50" s="18"/>
      <c r="L50" s="18">
        <f t="shared" si="5"/>
        <v>0</v>
      </c>
      <c r="M50" s="18">
        <f>IF(FIND($D50,"　秀優良可合認定")&gt;1,1,0)*1</f>
        <v>0</v>
      </c>
      <c r="O50" s="51">
        <f t="shared" si="6"/>
        <v>0</v>
      </c>
    </row>
    <row r="51" spans="1:15" ht="14.25">
      <c r="A51" s="23" t="s">
        <v>56</v>
      </c>
      <c r="B51" s="29" t="s">
        <v>63</v>
      </c>
      <c r="C51" s="22">
        <v>2</v>
      </c>
      <c r="D51" s="29"/>
      <c r="E51" s="29"/>
      <c r="F51" s="29"/>
      <c r="G51" s="29"/>
      <c r="H51" s="29"/>
      <c r="I51" s="18"/>
      <c r="J51" s="18"/>
      <c r="K51" s="18"/>
      <c r="L51" s="18">
        <f t="shared" si="5"/>
        <v>0</v>
      </c>
      <c r="M51" s="18">
        <f>IF(FIND($D51,"　秀優良可合認定")&gt;1,1,0)*1</f>
        <v>0</v>
      </c>
      <c r="O51" s="51">
        <f>IF(FIND($D51,"　秀優良可合認定")&gt;1,1,0)*$C51</f>
        <v>0</v>
      </c>
    </row>
    <row r="52" spans="1:15" ht="14.25">
      <c r="A52" s="23" t="s">
        <v>58</v>
      </c>
      <c r="B52" s="29" t="s">
        <v>63</v>
      </c>
      <c r="C52" s="22">
        <v>2</v>
      </c>
      <c r="D52" s="29"/>
      <c r="E52" s="29"/>
      <c r="F52" s="29"/>
      <c r="G52" s="29"/>
      <c r="H52" s="29"/>
      <c r="I52" s="18">
        <f>IF(FIND($D52,"　秀優良可合認定")&gt;1,1,0)*1</f>
        <v>0</v>
      </c>
      <c r="J52" s="18">
        <f>IF(FIND($D52,"　秀優良可合認定")&gt;1,1,0)*1</f>
        <v>0</v>
      </c>
      <c r="K52" s="18">
        <f>IF(FIND($D52,"　秀優良可合認定")&gt;1,1,0)*1</f>
        <v>0</v>
      </c>
      <c r="L52" s="18">
        <f t="shared" si="5"/>
        <v>0</v>
      </c>
      <c r="M52" s="18"/>
      <c r="O52" s="51">
        <f>IF(FIND($D52,"　秀優良可合認定")&gt;1,1,0)*$C52</f>
        <v>0</v>
      </c>
    </row>
    <row r="53" spans="1:15" ht="14.25">
      <c r="A53" s="23" t="s">
        <v>55</v>
      </c>
      <c r="B53" s="29" t="s">
        <v>63</v>
      </c>
      <c r="C53" s="22">
        <v>2</v>
      </c>
      <c r="D53" s="29"/>
      <c r="E53" s="29"/>
      <c r="F53" s="29"/>
      <c r="G53" s="29"/>
      <c r="H53" s="29"/>
      <c r="I53" s="18"/>
      <c r="J53" s="18"/>
      <c r="K53" s="18">
        <f>IF(FIND($D53,"　秀優良可合認定")&gt;1,2,0)*1</f>
        <v>0</v>
      </c>
      <c r="L53" s="18">
        <f t="shared" si="5"/>
        <v>0</v>
      </c>
      <c r="M53" s="18"/>
      <c r="O53" s="51">
        <f>IF(FIND($D53,"　秀優良可合認定")&gt;1,1,0)*$C53</f>
        <v>0</v>
      </c>
    </row>
    <row r="54" spans="1:15" ht="14.25">
      <c r="A54" s="23" t="s">
        <v>153</v>
      </c>
      <c r="B54" s="29" t="s">
        <v>63</v>
      </c>
      <c r="C54" s="22">
        <v>2</v>
      </c>
      <c r="D54" s="29"/>
      <c r="E54" s="22"/>
      <c r="F54" s="22"/>
      <c r="G54" s="22"/>
      <c r="H54" s="22"/>
      <c r="I54" s="18">
        <f>IF(FIND($D54,"　秀優良可合認定")&gt;1,1,0)*1</f>
        <v>0</v>
      </c>
      <c r="J54" s="18"/>
      <c r="K54" s="18">
        <f>IF(FIND($D54,"　秀優良可合認定")&gt;1,1,0)*1</f>
        <v>0</v>
      </c>
      <c r="L54" s="18">
        <f t="shared" si="5"/>
        <v>0</v>
      </c>
      <c r="M54" s="18">
        <f>IF(FIND($D54,"　秀優良可合認定")&gt;1,1,0)*1</f>
        <v>0</v>
      </c>
      <c r="O54" s="51">
        <f>IF(FIND($D54,"　秀優良可合認定")&gt;1,1,0)*$C54</f>
        <v>0</v>
      </c>
    </row>
    <row r="55" spans="1:15" s="34" customFormat="1" ht="14.25">
      <c r="A55" s="35"/>
      <c r="B55" s="36"/>
      <c r="C55" s="22">
        <f>SUM(O43:O54)</f>
        <v>0</v>
      </c>
      <c r="D55" s="36"/>
      <c r="E55" s="39"/>
      <c r="F55" s="39"/>
      <c r="G55" s="39"/>
      <c r="H55" s="41" t="s">
        <v>74</v>
      </c>
      <c r="I55" s="18">
        <f>SUM(I43:I54)</f>
        <v>0</v>
      </c>
      <c r="J55" s="18">
        <f>SUM(J43:J54)</f>
        <v>0</v>
      </c>
      <c r="K55" s="18">
        <f>SUM(K43:K54)</f>
        <v>0</v>
      </c>
      <c r="L55" s="18">
        <f>SUM(L43:L54)</f>
        <v>0</v>
      </c>
      <c r="M55" s="18">
        <f>SUM(M43:M54)</f>
        <v>0</v>
      </c>
      <c r="O55" s="51"/>
    </row>
    <row r="56" spans="1:15" s="34" customFormat="1" ht="14.25">
      <c r="A56" s="35"/>
      <c r="B56" s="36"/>
      <c r="C56" s="37"/>
      <c r="D56" s="36"/>
      <c r="E56" s="39"/>
      <c r="F56" s="39"/>
      <c r="G56" s="39"/>
      <c r="H56" s="39"/>
      <c r="O56" s="51"/>
    </row>
    <row r="57" spans="1:15" s="34" customFormat="1" ht="14.25">
      <c r="A57" s="38"/>
      <c r="B57" s="38"/>
      <c r="C57" s="38"/>
      <c r="D57" s="39"/>
      <c r="E57" s="39"/>
      <c r="F57" s="39"/>
      <c r="G57" s="39"/>
      <c r="H57" s="39"/>
      <c r="O57" s="51"/>
    </row>
    <row r="58" spans="1:13" ht="30" customHeight="1">
      <c r="A58" s="114" t="s">
        <v>83</v>
      </c>
      <c r="B58" s="105" t="s">
        <v>64</v>
      </c>
      <c r="C58" s="25"/>
      <c r="D58" s="26" t="s">
        <v>1</v>
      </c>
      <c r="E58" s="26" t="s">
        <v>2</v>
      </c>
      <c r="F58" s="26" t="s">
        <v>4</v>
      </c>
      <c r="G58" s="26" t="s">
        <v>5</v>
      </c>
      <c r="H58" s="26" t="s">
        <v>7</v>
      </c>
      <c r="I58" s="106" t="s">
        <v>66</v>
      </c>
      <c r="J58" s="107"/>
      <c r="K58" s="107"/>
      <c r="L58" s="107"/>
      <c r="M58" s="107"/>
    </row>
    <row r="59" spans="1:13" ht="24">
      <c r="A59" s="115"/>
      <c r="B59" s="104"/>
      <c r="C59" s="21" t="s">
        <v>0</v>
      </c>
      <c r="D59" s="21" t="s">
        <v>65</v>
      </c>
      <c r="E59" s="21" t="s">
        <v>3</v>
      </c>
      <c r="F59" s="21" t="s">
        <v>81</v>
      </c>
      <c r="G59" s="21" t="s">
        <v>6</v>
      </c>
      <c r="H59" s="21" t="s">
        <v>8</v>
      </c>
      <c r="I59" s="20" t="s">
        <v>67</v>
      </c>
      <c r="J59" s="20" t="s">
        <v>68</v>
      </c>
      <c r="K59" s="20" t="s">
        <v>69</v>
      </c>
      <c r="L59" s="20" t="s">
        <v>70</v>
      </c>
      <c r="M59" s="20" t="s">
        <v>71</v>
      </c>
    </row>
    <row r="60" spans="1:15" ht="14.25">
      <c r="A60" s="5" t="s">
        <v>154</v>
      </c>
      <c r="B60" s="15" t="s">
        <v>63</v>
      </c>
      <c r="C60" s="22">
        <v>2</v>
      </c>
      <c r="D60" s="29"/>
      <c r="E60" s="28"/>
      <c r="F60" s="28"/>
      <c r="G60" s="28"/>
      <c r="H60" s="28"/>
      <c r="I60" s="18">
        <f>IF(FIND($D60,"　秀優良可合認定")&gt;1,1,0)*1</f>
        <v>0</v>
      </c>
      <c r="J60" s="18"/>
      <c r="K60" s="18"/>
      <c r="L60" s="18">
        <f aca="true" t="shared" si="7" ref="L60:L68">IF(FIND($D60,"　秀優良可合認定")&gt;1,2,0)*1</f>
        <v>0</v>
      </c>
      <c r="M60" s="18">
        <f>IF(FIND($D60,"　秀優良可合認定")&gt;1,1,0)*1</f>
        <v>0</v>
      </c>
      <c r="O60" s="51">
        <f aca="true" t="shared" si="8" ref="O60:O70">IF(FIND($D60,"　秀優良可合認定")&gt;1,1,0)*$C60</f>
        <v>0</v>
      </c>
    </row>
    <row r="61" spans="1:15" ht="14.25">
      <c r="A61" s="5" t="s">
        <v>155</v>
      </c>
      <c r="B61" s="15" t="s">
        <v>63</v>
      </c>
      <c r="C61" s="6">
        <v>2</v>
      </c>
      <c r="D61" s="29"/>
      <c r="E61" s="28"/>
      <c r="F61" s="28"/>
      <c r="G61" s="28"/>
      <c r="H61" s="28"/>
      <c r="I61" s="18">
        <f>IF(FIND($D61,"　秀優良可合認定")&gt;1,1,0)*1</f>
        <v>0</v>
      </c>
      <c r="J61" s="18"/>
      <c r="K61" s="18">
        <f>IF(FIND($D61,"　秀優良可合認定")&gt;1,1,0)*1</f>
        <v>0</v>
      </c>
      <c r="L61" s="18">
        <f t="shared" si="7"/>
        <v>0</v>
      </c>
      <c r="M61" s="18"/>
      <c r="O61" s="51">
        <f t="shared" si="8"/>
        <v>0</v>
      </c>
    </row>
    <row r="62" spans="1:15" ht="14.25">
      <c r="A62" s="10" t="s">
        <v>59</v>
      </c>
      <c r="B62" s="15" t="s">
        <v>63</v>
      </c>
      <c r="C62" s="6">
        <v>2</v>
      </c>
      <c r="D62" s="29"/>
      <c r="E62" s="28"/>
      <c r="F62" s="28"/>
      <c r="G62" s="28"/>
      <c r="H62" s="28"/>
      <c r="I62" s="18">
        <f>IF(FIND($D62,"　秀優良可合認定")&gt;1,1,0)*1</f>
        <v>0</v>
      </c>
      <c r="J62" s="18"/>
      <c r="K62" s="18">
        <f>IF(FIND($D62,"　秀優良可合認定")&gt;1,1,0)*1</f>
        <v>0</v>
      </c>
      <c r="L62" s="18">
        <f t="shared" si="7"/>
        <v>0</v>
      </c>
      <c r="M62" s="18"/>
      <c r="O62" s="51">
        <f t="shared" si="8"/>
        <v>0</v>
      </c>
    </row>
    <row r="63" spans="1:15" ht="14.25">
      <c r="A63" s="5" t="s">
        <v>156</v>
      </c>
      <c r="B63" s="15" t="s">
        <v>63</v>
      </c>
      <c r="C63" s="6">
        <v>2</v>
      </c>
      <c r="D63" s="29"/>
      <c r="E63" s="28"/>
      <c r="F63" s="28"/>
      <c r="G63" s="28"/>
      <c r="H63" s="28"/>
      <c r="I63" s="18"/>
      <c r="J63" s="18"/>
      <c r="K63" s="18">
        <f>IF(FIND($D63,"　秀優良可合認定")&gt;1,1,0)*1</f>
        <v>0</v>
      </c>
      <c r="L63" s="18">
        <f t="shared" si="7"/>
        <v>0</v>
      </c>
      <c r="M63" s="18"/>
      <c r="O63" s="51">
        <f t="shared" si="8"/>
        <v>0</v>
      </c>
    </row>
    <row r="64" spans="1:15" ht="14.25">
      <c r="A64" s="5" t="s">
        <v>157</v>
      </c>
      <c r="B64" s="15" t="s">
        <v>63</v>
      </c>
      <c r="C64" s="6">
        <v>2</v>
      </c>
      <c r="D64" s="29"/>
      <c r="E64" s="28"/>
      <c r="F64" s="28"/>
      <c r="G64" s="28"/>
      <c r="H64" s="28"/>
      <c r="I64" s="18">
        <f>IF(FIND($D64,"　秀優良可合認定")&gt;1,1,0)*1</f>
        <v>0</v>
      </c>
      <c r="J64" s="18"/>
      <c r="K64" s="18">
        <f>IF(FIND($D64,"　秀優良可合認定")&gt;1,2,0)*1</f>
        <v>0</v>
      </c>
      <c r="L64" s="18">
        <f t="shared" si="7"/>
        <v>0</v>
      </c>
      <c r="M64" s="18"/>
      <c r="O64" s="51">
        <f t="shared" si="8"/>
        <v>0</v>
      </c>
    </row>
    <row r="65" spans="1:15" ht="14.25">
      <c r="A65" s="32" t="s">
        <v>123</v>
      </c>
      <c r="B65" s="15" t="s">
        <v>63</v>
      </c>
      <c r="C65" s="6">
        <v>2</v>
      </c>
      <c r="D65" s="29"/>
      <c r="E65" s="28"/>
      <c r="F65" s="28"/>
      <c r="G65" s="28"/>
      <c r="H65" s="28"/>
      <c r="I65" s="18">
        <f>IF(FIND($D65,"　秀優良可合認定")&gt;1,1,0)*1</f>
        <v>0</v>
      </c>
      <c r="J65" s="18"/>
      <c r="K65" s="18">
        <f>IF(FIND($D65,"　秀優良可合認定")&gt;1,1,0)*1</f>
        <v>0</v>
      </c>
      <c r="L65" s="18">
        <f t="shared" si="7"/>
        <v>0</v>
      </c>
      <c r="M65" s="18"/>
      <c r="O65" s="51">
        <f t="shared" si="8"/>
        <v>0</v>
      </c>
    </row>
    <row r="66" spans="1:15" ht="14.25">
      <c r="A66" s="32" t="s">
        <v>160</v>
      </c>
      <c r="B66" s="15" t="s">
        <v>63</v>
      </c>
      <c r="C66" s="6">
        <v>2</v>
      </c>
      <c r="D66" s="29"/>
      <c r="E66" s="6"/>
      <c r="F66" s="6"/>
      <c r="G66" s="6"/>
      <c r="H66" s="6"/>
      <c r="I66" s="18"/>
      <c r="J66" s="18"/>
      <c r="K66" s="18"/>
      <c r="L66" s="18">
        <f t="shared" si="7"/>
        <v>0</v>
      </c>
      <c r="M66" s="18"/>
      <c r="O66" s="51">
        <f t="shared" si="8"/>
        <v>0</v>
      </c>
    </row>
    <row r="67" spans="1:15" ht="14.25">
      <c r="A67" s="32" t="s">
        <v>124</v>
      </c>
      <c r="B67" s="15" t="s">
        <v>63</v>
      </c>
      <c r="C67" s="6">
        <v>2</v>
      </c>
      <c r="D67" s="29"/>
      <c r="E67" s="28"/>
      <c r="F67" s="28"/>
      <c r="G67" s="28"/>
      <c r="H67" s="28"/>
      <c r="I67" s="18"/>
      <c r="J67" s="18"/>
      <c r="K67" s="18"/>
      <c r="L67" s="18">
        <f t="shared" si="7"/>
        <v>0</v>
      </c>
      <c r="M67" s="18"/>
      <c r="O67" s="51">
        <f t="shared" si="8"/>
        <v>0</v>
      </c>
    </row>
    <row r="68" spans="1:15" ht="14.25">
      <c r="A68" s="32" t="s">
        <v>161</v>
      </c>
      <c r="B68" s="15" t="s">
        <v>63</v>
      </c>
      <c r="C68" s="6">
        <v>2</v>
      </c>
      <c r="D68" s="29"/>
      <c r="E68" s="18"/>
      <c r="F68" s="18"/>
      <c r="G68" s="18"/>
      <c r="H68" s="18"/>
      <c r="I68" s="18"/>
      <c r="J68" s="18"/>
      <c r="K68" s="18"/>
      <c r="L68" s="18">
        <f t="shared" si="7"/>
        <v>0</v>
      </c>
      <c r="M68" s="18"/>
      <c r="O68" s="51">
        <f t="shared" si="8"/>
        <v>0</v>
      </c>
    </row>
    <row r="69" spans="1:15" ht="14.25">
      <c r="A69" s="32" t="s">
        <v>158</v>
      </c>
      <c r="B69" s="15" t="s">
        <v>63</v>
      </c>
      <c r="C69" s="6">
        <v>2</v>
      </c>
      <c r="D69" s="29"/>
      <c r="E69" s="18"/>
      <c r="F69" s="18"/>
      <c r="G69" s="18"/>
      <c r="H69" s="18"/>
      <c r="I69" s="18"/>
      <c r="J69" s="18"/>
      <c r="K69" s="18"/>
      <c r="L69" s="18"/>
      <c r="M69" s="18"/>
      <c r="O69" s="51">
        <f t="shared" si="8"/>
        <v>0</v>
      </c>
    </row>
    <row r="70" spans="1:15" ht="14.25">
      <c r="A70" s="32" t="s">
        <v>159</v>
      </c>
      <c r="B70" s="15" t="s">
        <v>63</v>
      </c>
      <c r="C70" s="6">
        <v>2</v>
      </c>
      <c r="D70" s="29"/>
      <c r="E70" s="18"/>
      <c r="F70" s="18"/>
      <c r="G70" s="18"/>
      <c r="H70" s="18"/>
      <c r="I70" s="18"/>
      <c r="J70" s="18"/>
      <c r="K70" s="18"/>
      <c r="L70" s="18"/>
      <c r="M70" s="18"/>
      <c r="O70" s="51">
        <f t="shared" si="8"/>
        <v>0</v>
      </c>
    </row>
    <row r="71" spans="3:13" ht="14.25">
      <c r="C71" s="22">
        <f>SUM(O60:O70)</f>
        <v>0</v>
      </c>
      <c r="H71" s="41" t="s">
        <v>74</v>
      </c>
      <c r="I71" s="18">
        <f>SUM(I60:I70)</f>
        <v>0</v>
      </c>
      <c r="J71" s="18">
        <f>SUM(J60:J70)</f>
        <v>0</v>
      </c>
      <c r="K71" s="18">
        <f>SUM(K60:K70)</f>
        <v>0</v>
      </c>
      <c r="L71" s="18">
        <f>SUM(L60:L70)</f>
        <v>0</v>
      </c>
      <c r="M71" s="18">
        <f>SUM(M60:M70)</f>
        <v>0</v>
      </c>
    </row>
    <row r="74" spans="1:13" ht="30" customHeight="1">
      <c r="A74" s="114" t="s">
        <v>113</v>
      </c>
      <c r="B74" s="105" t="s">
        <v>64</v>
      </c>
      <c r="C74" s="25"/>
      <c r="D74" s="26" t="s">
        <v>1</v>
      </c>
      <c r="E74" s="26" t="s">
        <v>2</v>
      </c>
      <c r="F74" s="26" t="s">
        <v>4</v>
      </c>
      <c r="G74" s="26" t="s">
        <v>5</v>
      </c>
      <c r="H74" s="26" t="s">
        <v>7</v>
      </c>
      <c r="I74" s="106" t="s">
        <v>66</v>
      </c>
      <c r="J74" s="107"/>
      <c r="K74" s="107"/>
      <c r="L74" s="107"/>
      <c r="M74" s="107"/>
    </row>
    <row r="75" spans="1:13" ht="24">
      <c r="A75" s="115"/>
      <c r="B75" s="104"/>
      <c r="C75" s="21" t="s">
        <v>0</v>
      </c>
      <c r="D75" s="21" t="s">
        <v>65</v>
      </c>
      <c r="E75" s="21" t="s">
        <v>3</v>
      </c>
      <c r="F75" s="21" t="s">
        <v>81</v>
      </c>
      <c r="G75" s="21" t="s">
        <v>6</v>
      </c>
      <c r="H75" s="21" t="s">
        <v>8</v>
      </c>
      <c r="I75" s="20" t="s">
        <v>67</v>
      </c>
      <c r="J75" s="20" t="s">
        <v>68</v>
      </c>
      <c r="K75" s="20" t="s">
        <v>69</v>
      </c>
      <c r="L75" s="20" t="s">
        <v>70</v>
      </c>
      <c r="M75" s="20" t="s">
        <v>71</v>
      </c>
    </row>
    <row r="76" spans="1:15" ht="14.25">
      <c r="A76" s="23"/>
      <c r="B76" s="28" t="s">
        <v>63</v>
      </c>
      <c r="C76" s="14"/>
      <c r="D76" s="29"/>
      <c r="E76" s="28"/>
      <c r="F76" s="28"/>
      <c r="G76" s="28"/>
      <c r="H76" s="28"/>
      <c r="I76" s="18"/>
      <c r="J76" s="18"/>
      <c r="K76" s="18"/>
      <c r="L76" s="18"/>
      <c r="M76" s="18"/>
      <c r="O76" s="51">
        <f>IF(FIND($D76,"　秀優良可合認定")&gt;1,1,0)*$C76</f>
        <v>0</v>
      </c>
    </row>
    <row r="77" spans="1:15" ht="14.25">
      <c r="A77" s="5"/>
      <c r="B77" s="15" t="s">
        <v>63</v>
      </c>
      <c r="C77" s="6"/>
      <c r="D77" s="29"/>
      <c r="E77" s="28"/>
      <c r="F77" s="28"/>
      <c r="G77" s="28"/>
      <c r="H77" s="28"/>
      <c r="I77" s="18"/>
      <c r="J77" s="18"/>
      <c r="K77" s="18"/>
      <c r="L77" s="18"/>
      <c r="M77" s="18"/>
      <c r="O77" s="51">
        <f>IF(FIND($D77,"　秀優良可合認定")&gt;1,1,0)*$C77</f>
        <v>0</v>
      </c>
    </row>
    <row r="78" spans="1:15" ht="14.25">
      <c r="A78" s="5"/>
      <c r="B78" s="15" t="s">
        <v>63</v>
      </c>
      <c r="C78" s="6"/>
      <c r="D78" s="29"/>
      <c r="E78" s="28"/>
      <c r="F78" s="28"/>
      <c r="G78" s="28"/>
      <c r="H78" s="28"/>
      <c r="I78" s="18"/>
      <c r="J78" s="18"/>
      <c r="K78" s="18"/>
      <c r="L78" s="18"/>
      <c r="M78" s="18"/>
      <c r="O78" s="51">
        <f>IF(FIND($D78,"　秀優良可合認定")&gt;1,1,0)*$C78</f>
        <v>0</v>
      </c>
    </row>
    <row r="79" spans="3:13" ht="14.25">
      <c r="C79" s="22">
        <f>SUM(C76:C78)</f>
        <v>0</v>
      </c>
      <c r="H79" s="41" t="s">
        <v>74</v>
      </c>
      <c r="I79" s="18">
        <f>SUM(I68:I78)</f>
        <v>0</v>
      </c>
      <c r="J79" s="18">
        <f>SUM(J68:J78)</f>
        <v>0</v>
      </c>
      <c r="K79" s="18">
        <f>SUM(K68:K78)</f>
        <v>0</v>
      </c>
      <c r="L79" s="18">
        <f>SUM(L68:L78)</f>
        <v>0</v>
      </c>
      <c r="M79" s="18">
        <f>SUM(M68:M78)</f>
        <v>0</v>
      </c>
    </row>
    <row r="81" spans="2:13" ht="13.5">
      <c r="B81" s="18" t="s">
        <v>86</v>
      </c>
      <c r="C81" s="81">
        <f>SUM('基盤教育科目'!C132,'共通専門'!C72,'学科専門科目'!C38,'学科専門科目'!C55,'学科専門科目'!C71)+C79</f>
        <v>0</v>
      </c>
      <c r="H81" s="18" t="s">
        <v>79</v>
      </c>
      <c r="I81" s="18">
        <f>SUM('基盤教育科目'!I132,'共通専門'!I72,'学科専門科目'!I38,'学科専門科目'!I55,'学科専門科目'!I71,I79)</f>
        <v>0</v>
      </c>
      <c r="J81" s="18">
        <f>SUM('基盤教育科目'!J132,'共通専門'!J72,'学科専門科目'!J38,'学科専門科目'!J55,'学科専門科目'!J71,J79)</f>
        <v>0</v>
      </c>
      <c r="K81" s="18">
        <f>SUM('基盤教育科目'!K132,'共通専門'!K72,'学科専門科目'!K38,'学科専門科目'!K55,'学科専門科目'!K71,K79)</f>
        <v>0</v>
      </c>
      <c r="L81" s="18">
        <f>SUM('基盤教育科目'!L132,'共通専門'!L72,'学科専門科目'!L38,'学科専門科目'!L55,'学科専門科目'!L71,L79)</f>
        <v>0</v>
      </c>
      <c r="M81" s="18">
        <f>SUM('基盤教育科目'!M132,'共通専門'!M72,'学科専門科目'!M38,'学科専門科目'!M55,'学科専門科目'!M71,M79)</f>
        <v>0</v>
      </c>
    </row>
    <row r="82" spans="8:13" ht="13.5">
      <c r="H82" s="18" t="s">
        <v>80</v>
      </c>
      <c r="I82" s="44">
        <f>I81/50.5</f>
        <v>0</v>
      </c>
      <c r="J82" s="44">
        <f>J81/50</f>
        <v>0</v>
      </c>
      <c r="K82" s="44">
        <f>K81/54</f>
        <v>0</v>
      </c>
      <c r="L82" s="44">
        <f>L81/111.5</f>
        <v>0</v>
      </c>
      <c r="M82" s="44">
        <f>M81/50.5</f>
        <v>0</v>
      </c>
    </row>
    <row r="84" ht="13.5">
      <c r="H84" s="56" t="s">
        <v>175</v>
      </c>
    </row>
    <row r="85" ht="13.5">
      <c r="H85" s="59"/>
    </row>
  </sheetData>
  <sheetProtection/>
  <mergeCells count="12">
    <mergeCell ref="A41:A42"/>
    <mergeCell ref="A20:A21"/>
    <mergeCell ref="I20:M20"/>
    <mergeCell ref="I41:M41"/>
    <mergeCell ref="B20:B21"/>
    <mergeCell ref="B41:B42"/>
    <mergeCell ref="A74:A75"/>
    <mergeCell ref="B74:B75"/>
    <mergeCell ref="I74:M74"/>
    <mergeCell ref="A58:A59"/>
    <mergeCell ref="I58:M58"/>
    <mergeCell ref="B58:B59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landscape" paperSize="9" r:id="rId1"/>
  <ignoredErrors>
    <ignoredError sqref="L22 L32:L36 K44 K53 L54 K64 K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</cp:lastModifiedBy>
  <cp:lastPrinted>2008-04-24T05:43:54Z</cp:lastPrinted>
  <dcterms:created xsi:type="dcterms:W3CDTF">2005-06-22T03:58:10Z</dcterms:created>
  <dcterms:modified xsi:type="dcterms:W3CDTF">2014-10-28T08:25:58Z</dcterms:modified>
  <cp:category/>
  <cp:version/>
  <cp:contentType/>
  <cp:contentStatus/>
</cp:coreProperties>
</file>