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5476" windowWidth="15480" windowHeight="11640" activeTab="0"/>
  </bookViews>
  <sheets>
    <sheet name="共通教育科目" sheetId="1" r:id="rId1"/>
    <sheet name="共通専門" sheetId="2" r:id="rId2"/>
    <sheet name="学科専門科目" sheetId="3" r:id="rId3"/>
  </sheets>
  <definedNames>
    <definedName name="_xlnm.Print_Area" localSheetId="0">'共通教育科目'!$A$1:$S$101</definedName>
  </definedNames>
  <calcPr fullCalcOnLoad="1"/>
</workbook>
</file>

<file path=xl/sharedStrings.xml><?xml version="1.0" encoding="utf-8"?>
<sst xmlns="http://schemas.openxmlformats.org/spreadsheetml/2006/main" count="527" uniqueCount="176">
  <si>
    <t>単位数</t>
  </si>
  <si>
    <t>①</t>
  </si>
  <si>
    <t>②</t>
  </si>
  <si>
    <t>欠席回数</t>
  </si>
  <si>
    <t>③</t>
  </si>
  <si>
    <t>④</t>
  </si>
  <si>
    <t>学習態度</t>
  </si>
  <si>
    <t>⑤</t>
  </si>
  <si>
    <t>理解度</t>
  </si>
  <si>
    <t>初期セミナーＢ</t>
  </si>
  <si>
    <t>必修</t>
  </si>
  <si>
    <t>情報処理基礎</t>
  </si>
  <si>
    <t>共通専門基礎科目</t>
  </si>
  <si>
    <t>線形代数及演習Ⅱ</t>
  </si>
  <si>
    <t>微積分学及演習Ⅰ</t>
  </si>
  <si>
    <t>微積分学及演習Ⅱ</t>
  </si>
  <si>
    <t>常微分方程式及演習</t>
  </si>
  <si>
    <t>複素関数論及演習</t>
  </si>
  <si>
    <t>偏微分方程式</t>
  </si>
  <si>
    <t>振動論</t>
  </si>
  <si>
    <t>確率・統計Ⅰ</t>
  </si>
  <si>
    <t>確率・統計Ⅱ</t>
  </si>
  <si>
    <t>情報理論</t>
  </si>
  <si>
    <t>数値解析学</t>
  </si>
  <si>
    <t>力学</t>
  </si>
  <si>
    <t>波動・熱力学</t>
  </si>
  <si>
    <t>基礎電磁気学</t>
  </si>
  <si>
    <t>統計物理学</t>
  </si>
  <si>
    <t>物理学実験</t>
  </si>
  <si>
    <t>基礎化学Ⅰ</t>
  </si>
  <si>
    <t>基礎化学Ⅱ</t>
  </si>
  <si>
    <t>基礎材料化学Ａ</t>
  </si>
  <si>
    <t>基礎材料化学Ｂ</t>
  </si>
  <si>
    <t>創成工学実践</t>
  </si>
  <si>
    <t>工業日本語基礎Ⅰ</t>
  </si>
  <si>
    <t>工業日本語基礎Ⅱ</t>
  </si>
  <si>
    <t>工業日本語応用</t>
  </si>
  <si>
    <t>工学倫理</t>
  </si>
  <si>
    <t>電気電子工学概論</t>
  </si>
  <si>
    <t>応用化学概論</t>
  </si>
  <si>
    <t>建設学概論</t>
  </si>
  <si>
    <t>情報工学概論</t>
  </si>
  <si>
    <t>ものづくり実践講義</t>
  </si>
  <si>
    <t>生産工学</t>
  </si>
  <si>
    <t>知的財産・ＰＬ法</t>
  </si>
  <si>
    <t>職業指導</t>
  </si>
  <si>
    <t>専門必修科目</t>
  </si>
  <si>
    <t>機械システム設計製図Ⅰ</t>
  </si>
  <si>
    <t>機械システム設計製図Ⅱ</t>
  </si>
  <si>
    <t>機械システム設計製図Ⅲ</t>
  </si>
  <si>
    <t>卒業研究</t>
  </si>
  <si>
    <t>工業力学</t>
  </si>
  <si>
    <t>材料力学Ⅰ</t>
  </si>
  <si>
    <t>機械力学</t>
  </si>
  <si>
    <t>熱力学Ⅰ</t>
  </si>
  <si>
    <t>機械加工学</t>
  </si>
  <si>
    <t>材料力学Ⅱ</t>
  </si>
  <si>
    <t>機械材料学</t>
  </si>
  <si>
    <t>機構学</t>
  </si>
  <si>
    <t>熱力学Ⅱ</t>
  </si>
  <si>
    <t>流体工学Ⅰ</t>
  </si>
  <si>
    <t>計測工学</t>
  </si>
  <si>
    <t>自動制御工学Ⅰ</t>
  </si>
  <si>
    <t>機械設計工学</t>
  </si>
  <si>
    <t>機械情報学</t>
  </si>
  <si>
    <t>弾・塑性学</t>
  </si>
  <si>
    <t>熱物質移動論</t>
  </si>
  <si>
    <t>自動制御工学Ⅱ</t>
  </si>
  <si>
    <t>精密加工学Ⅰ</t>
  </si>
  <si>
    <t>機械要素</t>
  </si>
  <si>
    <t>生産システム工学</t>
  </si>
  <si>
    <t>バイオテクノロジー</t>
  </si>
  <si>
    <t>流体機械</t>
  </si>
  <si>
    <t>メカトロニクス</t>
  </si>
  <si>
    <t>材料評価学</t>
  </si>
  <si>
    <t>流体工学Ⅱ</t>
  </si>
  <si>
    <t>マテリアル科学</t>
  </si>
  <si>
    <t>制御システム力学</t>
  </si>
  <si>
    <t>成形工学</t>
  </si>
  <si>
    <t>精密加工学Ⅱ</t>
  </si>
  <si>
    <t>機械微細加工学</t>
  </si>
  <si>
    <t>メディカルエンジニアリング</t>
  </si>
  <si>
    <t>特別講義Ⅰ</t>
  </si>
  <si>
    <t>特別講義Ⅱ</t>
  </si>
  <si>
    <t>特別講義Ⅲ</t>
  </si>
  <si>
    <t>機械システム工学科教育プログラム学習状況点検・確認表</t>
  </si>
  <si>
    <t>英語コミュニケーションⅠ</t>
  </si>
  <si>
    <t>英語コミュニケーションⅡA</t>
  </si>
  <si>
    <t>英語コミュニケーションⅡB</t>
  </si>
  <si>
    <t>英文講読Ⅰ</t>
  </si>
  <si>
    <t>英文講読Ⅱ</t>
  </si>
  <si>
    <t>スポーツと健康</t>
  </si>
  <si>
    <t>必修</t>
  </si>
  <si>
    <t>選択</t>
  </si>
  <si>
    <t>日本語ⅠA</t>
  </si>
  <si>
    <t>日本語ⅠB</t>
  </si>
  <si>
    <t>日本語Ⅱ</t>
  </si>
  <si>
    <t>必修/選択</t>
  </si>
  <si>
    <t>成績
(評語)</t>
  </si>
  <si>
    <t>学習・教育目標への重みつき関与ポイント</t>
  </si>
  <si>
    <t>A</t>
  </si>
  <si>
    <t>B</t>
  </si>
  <si>
    <t>C</t>
  </si>
  <si>
    <t>D</t>
  </si>
  <si>
    <t>E</t>
  </si>
  <si>
    <t>F</t>
  </si>
  <si>
    <t>G</t>
  </si>
  <si>
    <t>H</t>
  </si>
  <si>
    <t>機械システム工学実習（前期）</t>
  </si>
  <si>
    <t>機械システム工学実習（後期）</t>
  </si>
  <si>
    <t>小計</t>
  </si>
  <si>
    <t>人文科学系科目</t>
  </si>
  <si>
    <t>社会科学系科目</t>
  </si>
  <si>
    <t>健康科学系科目</t>
  </si>
  <si>
    <t>外国語系科目</t>
  </si>
  <si>
    <r>
      <t>教養教育科目</t>
    </r>
    <r>
      <rPr>
        <sz val="8"/>
        <rFont val="ＭＳ 明朝"/>
        <family val="1"/>
      </rPr>
      <t xml:space="preserve">
</t>
    </r>
    <r>
      <rPr>
        <sz val="8"/>
        <rFont val="Century"/>
        <family val="1"/>
      </rPr>
      <t>(</t>
    </r>
    <r>
      <rPr>
        <sz val="8"/>
        <rFont val="ＭＳ 明朝"/>
        <family val="1"/>
      </rPr>
      <t>人・社・健・外系、</t>
    </r>
    <r>
      <rPr>
        <sz val="8"/>
        <rFont val="Century"/>
        <family val="1"/>
      </rPr>
      <t>1</t>
    </r>
    <r>
      <rPr>
        <sz val="8"/>
        <rFont val="ＭＳ 明朝"/>
        <family val="1"/>
      </rPr>
      <t>系列２単位以上、２系列以上</t>
    </r>
    <r>
      <rPr>
        <sz val="8"/>
        <rFont val="Century"/>
        <family val="1"/>
      </rPr>
      <t>)</t>
    </r>
  </si>
  <si>
    <t>選択必修</t>
  </si>
  <si>
    <t>総計</t>
  </si>
  <si>
    <t>達成指数</t>
  </si>
  <si>
    <t>自習時間</t>
  </si>
  <si>
    <t>専門選択科目A群</t>
  </si>
  <si>
    <t>専門選択科目B群</t>
  </si>
  <si>
    <t>機械システム工学科専門科目</t>
  </si>
  <si>
    <t>自然科学系科目</t>
  </si>
  <si>
    <t>単位総計</t>
  </si>
  <si>
    <t>【記入要領】</t>
  </si>
  <si>
    <t>科目の種類</t>
  </si>
  <si>
    <t>【卒業要件の判定】</t>
  </si>
  <si>
    <t>←自動的に記入されます</t>
  </si>
  <si>
    <t>←自動的に記入されます（【注意】外国人留学生の場合には正しい判定結果になりません）</t>
  </si>
  <si>
    <t>共通専門基礎（必修）</t>
  </si>
  <si>
    <t>共通専門科目（必修）</t>
  </si>
  <si>
    <t>専門必修</t>
  </si>
  <si>
    <t>初期導入教育</t>
  </si>
  <si>
    <t>リテラシー教育科目</t>
  </si>
  <si>
    <t>リテラシー教育</t>
  </si>
  <si>
    <t>専門選択A群</t>
  </si>
  <si>
    <t>専門教育科目90単位以上</t>
  </si>
  <si>
    <r>
      <t>初期</t>
    </r>
    <r>
      <rPr>
        <sz val="10"/>
        <color indexed="8"/>
        <rFont val="ＭＳ Ｐゴシック"/>
        <family val="3"/>
      </rPr>
      <t>導入</t>
    </r>
    <r>
      <rPr>
        <sz val="10"/>
        <rFont val="ＭＳ Ｐゴシック"/>
        <family val="3"/>
      </rPr>
      <t>教育科目</t>
    </r>
  </si>
  <si>
    <t>線形代数及演習Ⅰ</t>
  </si>
  <si>
    <t>a．指導教員から配布された「個別成績表」に基づき自己点検し，今後の学習に役立てる．</t>
  </si>
  <si>
    <t>c．①の成績（評語）の欄には，優・良・可・認定・合を記入する．不可・なしの場合には記入せず，空欄とする．</t>
  </si>
  <si>
    <t>d．②の欠席回数の欄には，欠席回数（日数）を半角数字で記入する．</t>
  </si>
  <si>
    <t>e．③の自習時間の欄には，講義(実験等含む)１回当たりの授業時間以外の平均自習時間数(予習復習の時間等)を半角数字で記入する．</t>
  </si>
  <si>
    <t>　　　1・・・当てはまる　 2・・・やや当てはまる　 3・・・どちらとも言えない　 4・・・やや当てはまらない 　5・・・当てはまらない</t>
  </si>
  <si>
    <t>g．⑤の理解度の欄には，各講義(実験等含む)の内容が「どの程度理解できた」かについて，次の1～6のいずれかを選択して該当する数字を記入する．</t>
  </si>
  <si>
    <t>b．表に予め記載されていない科目については，科目名とその必修・選択の別及び単位数を各自記入する．</t>
  </si>
  <si>
    <t>f．④の学習態度の欄には，各講義(実験等含む)に「意欲的に取組んだ」かどうかについて，次の1～5のいずれかを選択して該当する数字を記入する．</t>
  </si>
  <si>
    <t>共通教育関係科目</t>
  </si>
  <si>
    <t>インターンシップ</t>
  </si>
  <si>
    <t>留学生必修</t>
  </si>
  <si>
    <t>教養教育の必要履修単位</t>
  </si>
  <si>
    <t>機械システム工学実験（前期）</t>
  </si>
  <si>
    <t>機械システム工学実験（後期）</t>
  </si>
  <si>
    <t>機械システム工学演習（前期）</t>
  </si>
  <si>
    <t>判定結果（参考）</t>
  </si>
  <si>
    <t>量子物理学</t>
  </si>
  <si>
    <t>機械システム工学概論</t>
  </si>
  <si>
    <r>
      <t>共通専門科目（【注意】機械システム工学概論と職業指導は卒業単位に含めないので，単位数を 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としている．）</t>
    </r>
  </si>
  <si>
    <t>特別講義Ⅳ</t>
  </si>
  <si>
    <t>特別講義Ⅴ</t>
  </si>
  <si>
    <t>　　　1・・・90％以上　　2・・・80％程度　　3・・・70％程度　　4・・・60％程度　　5・・・50％程度　　6・・・50％未満</t>
  </si>
  <si>
    <t>共通専門基礎（選択の物理）</t>
  </si>
  <si>
    <t>機械システム工学科のJABEE修了基準は，達成指数0.65以上です．</t>
  </si>
  <si>
    <t>←教養教育科目の必要履修単位として８単位以上必要．</t>
  </si>
  <si>
    <t>英語領域は選択科目の欄に記入のこと</t>
  </si>
  <si>
    <t>選択科目</t>
  </si>
  <si>
    <t>外国語系(英語領域)・複合系・キャリア創造・テーマ別・自由科目，その他</t>
  </si>
  <si>
    <t>他学科の専門科目</t>
  </si>
  <si>
    <t>（平成１９年度入学生用）</t>
  </si>
  <si>
    <t>【注意】健康科学系科目は，選択必修科目として２単位まで，選択科目として２単位までしか認められません．</t>
  </si>
  <si>
    <t>創成プロジェクト実践Ⅱ</t>
  </si>
  <si>
    <t>経営工学序論</t>
  </si>
  <si>
    <t>経営工学</t>
  </si>
  <si>
    <t>創成プロジェクト実践Ⅰ</t>
  </si>
  <si>
    <r>
      <t>【記入要領】（記入が終わったら，ファイル名を”学籍番号.xls”に変更して，</t>
    </r>
    <r>
      <rPr>
        <sz val="11"/>
        <color indexed="12"/>
        <rFont val="ＭＳ 明朝"/>
        <family val="1"/>
      </rPr>
      <t>check@mech.utsunomiya-u.ac.jp</t>
    </r>
    <r>
      <rPr>
        <sz val="11"/>
        <rFont val="ＭＳ 明朝"/>
        <family val="1"/>
      </rPr>
      <t xml:space="preserve"> 宛に送信してください．）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</si>
</sst>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[$€-2]\ #,##0.00_);[Red]\([$€-2]\ #,##0.00\)"/>
  </numFmts>
  <fonts count="58">
    <font>
      <sz val="11"/>
      <name val="ＭＳ Ｐゴシック"/>
      <family val="3"/>
    </font>
    <font>
      <sz val="12"/>
      <name val="Times New Roman"/>
      <family val="1"/>
    </font>
    <font>
      <sz val="14"/>
      <name val="ＭＳ ゴシック"/>
      <family val="3"/>
    </font>
    <font>
      <sz val="11"/>
      <name val="ＭＳ 明朝"/>
      <family val="1"/>
    </font>
    <font>
      <sz val="10"/>
      <name val="Century"/>
      <family val="1"/>
    </font>
    <font>
      <sz val="10"/>
      <name val="ＭＳ 明朝"/>
      <family val="1"/>
    </font>
    <font>
      <u val="single"/>
      <sz val="10"/>
      <name val="Century"/>
      <family val="1"/>
    </font>
    <font>
      <sz val="8"/>
      <name val="ＭＳ 明朝"/>
      <family val="1"/>
    </font>
    <font>
      <sz val="8"/>
      <name val="Century"/>
      <family val="1"/>
    </font>
    <font>
      <b/>
      <sz val="12"/>
      <name val="Times New Roman"/>
      <family val="1"/>
    </font>
    <font>
      <sz val="10"/>
      <color indexed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sz val="11"/>
      <color indexed="22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10"/>
      <color indexed="12"/>
      <name val="ＭＳ Ｐゴシック"/>
      <family val="3"/>
    </font>
    <font>
      <sz val="10"/>
      <color indexed="53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5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9" fillId="0" borderId="0" xfId="0" applyFont="1" applyAlignment="1">
      <alignment horizontal="justify"/>
    </xf>
    <xf numFmtId="0" fontId="10" fillId="0" borderId="11" xfId="0" applyFont="1" applyBorder="1" applyAlignment="1">
      <alignment horizontal="center" wrapText="1"/>
    </xf>
    <xf numFmtId="0" fontId="13" fillId="0" borderId="14" xfId="0" applyFont="1" applyBorder="1" applyAlignment="1">
      <alignment horizontal="justify" wrapText="1"/>
    </xf>
    <xf numFmtId="0" fontId="4" fillId="0" borderId="1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56" fontId="4" fillId="0" borderId="11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justify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5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shrinkToFi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 horizontal="justify" wrapText="1"/>
    </xf>
    <xf numFmtId="0" fontId="12" fillId="0" borderId="12" xfId="0" applyFont="1" applyBorder="1" applyAlignment="1">
      <alignment horizontal="justify" wrapText="1"/>
    </xf>
    <xf numFmtId="179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33" borderId="14" xfId="0" applyFont="1" applyFill="1" applyBorder="1" applyAlignment="1">
      <alignment horizontal="justify" wrapText="1"/>
    </xf>
    <xf numFmtId="0" fontId="12" fillId="33" borderId="12" xfId="0" applyFont="1" applyFill="1" applyBorder="1" applyAlignment="1">
      <alignment horizontal="justify" wrapText="1"/>
    </xf>
    <xf numFmtId="0" fontId="18" fillId="0" borderId="0" xfId="0" applyFont="1" applyAlignment="1">
      <alignment/>
    </xf>
    <xf numFmtId="0" fontId="4" fillId="0" borderId="15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5" borderId="18" xfId="0" applyFont="1" applyFill="1" applyBorder="1" applyAlignment="1">
      <alignment shrinkToFit="1"/>
    </xf>
    <xf numFmtId="0" fontId="0" fillId="35" borderId="18" xfId="0" applyFont="1" applyFill="1" applyBorder="1" applyAlignment="1">
      <alignment horizontal="center"/>
    </xf>
    <xf numFmtId="0" fontId="16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 shrinkToFit="1"/>
    </xf>
    <xf numFmtId="0" fontId="0" fillId="34" borderId="14" xfId="0" applyFont="1" applyFill="1" applyBorder="1" applyAlignment="1">
      <alignment shrinkToFit="1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6" fillId="0" borderId="0" xfId="0" applyFont="1" applyFill="1" applyAlignment="1">
      <alignment/>
    </xf>
    <xf numFmtId="0" fontId="18" fillId="34" borderId="14" xfId="0" applyFont="1" applyFill="1" applyBorder="1" applyAlignment="1">
      <alignment shrinkToFit="1"/>
    </xf>
    <xf numFmtId="0" fontId="18" fillId="34" borderId="1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12" fillId="33" borderId="12" xfId="0" applyFont="1" applyFill="1" applyBorder="1" applyAlignment="1">
      <alignment horizontal="justify"/>
    </xf>
    <xf numFmtId="0" fontId="13" fillId="0" borderId="12" xfId="0" applyFont="1" applyBorder="1" applyAlignment="1">
      <alignment horizontal="justify" wrapText="1"/>
    </xf>
    <xf numFmtId="0" fontId="13" fillId="0" borderId="12" xfId="0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20" sqref="A20"/>
    </sheetView>
  </sheetViews>
  <sheetFormatPr defaultColWidth="9.00390625" defaultRowHeight="13.5"/>
  <cols>
    <col min="1" max="1" width="20.625" style="0" customWidth="1"/>
    <col min="3" max="3" width="9.125" style="46" bestFit="1" customWidth="1"/>
    <col min="9" max="16" width="4.625" style="0" customWidth="1"/>
    <col min="18" max="18" width="3.50390625" style="51" bestFit="1" customWidth="1"/>
    <col min="19" max="19" width="5.50390625" style="0" bestFit="1" customWidth="1"/>
  </cols>
  <sheetData>
    <row r="1" spans="1:19" ht="17.25">
      <c r="A1" s="91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54"/>
      <c r="O1" s="54"/>
      <c r="P1" s="54"/>
      <c r="Q1" s="54"/>
      <c r="R1" s="54"/>
      <c r="S1" s="53"/>
    </row>
    <row r="2" spans="1:19" ht="17.25">
      <c r="A2" s="91" t="s">
        <v>169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53"/>
      <c r="O2" s="53"/>
      <c r="P2" s="53"/>
      <c r="Q2" s="53"/>
      <c r="R2" s="53"/>
      <c r="S2" s="53"/>
    </row>
    <row r="3" ht="13.5">
      <c r="A3" s="2"/>
    </row>
    <row r="4" ht="13.5">
      <c r="A4" s="90" t="s">
        <v>175</v>
      </c>
    </row>
    <row r="5" ht="13.5">
      <c r="A5" s="61" t="s">
        <v>140</v>
      </c>
    </row>
    <row r="6" ht="13.5">
      <c r="A6" s="61" t="s">
        <v>146</v>
      </c>
    </row>
    <row r="7" ht="13.5">
      <c r="A7" s="61" t="s">
        <v>141</v>
      </c>
    </row>
    <row r="8" ht="13.5">
      <c r="A8" s="61" t="s">
        <v>142</v>
      </c>
    </row>
    <row r="9" ht="13.5">
      <c r="A9" s="61" t="s">
        <v>143</v>
      </c>
    </row>
    <row r="10" ht="13.5">
      <c r="A10" s="61" t="s">
        <v>147</v>
      </c>
    </row>
    <row r="11" ht="13.5">
      <c r="A11" s="61" t="s">
        <v>144</v>
      </c>
    </row>
    <row r="12" ht="13.5">
      <c r="A12" s="61" t="s">
        <v>145</v>
      </c>
    </row>
    <row r="13" ht="13.5">
      <c r="A13" s="61" t="s">
        <v>161</v>
      </c>
    </row>
    <row r="15" spans="1:3" ht="13.5">
      <c r="A15" s="62" t="s">
        <v>127</v>
      </c>
      <c r="B15" s="62"/>
      <c r="C15" s="63"/>
    </row>
    <row r="16" spans="1:3" ht="13.5">
      <c r="A16" s="64" t="s">
        <v>126</v>
      </c>
      <c r="B16" s="65" t="s">
        <v>155</v>
      </c>
      <c r="C16" s="68"/>
    </row>
    <row r="17" spans="1:3" ht="13.5">
      <c r="A17" s="66" t="s">
        <v>133</v>
      </c>
      <c r="B17" s="67" t="str">
        <f>IF($C26=2,"○","×")</f>
        <v>×</v>
      </c>
      <c r="C17" s="68" t="s">
        <v>128</v>
      </c>
    </row>
    <row r="18" spans="1:3" ht="13.5">
      <c r="A18" s="66" t="s">
        <v>135</v>
      </c>
      <c r="B18" s="67" t="str">
        <f>IF($S41=10,"○","×")</f>
        <v>×</v>
      </c>
      <c r="C18" s="68" t="s">
        <v>129</v>
      </c>
    </row>
    <row r="19" spans="1:3" ht="13.5">
      <c r="A19" s="74" t="s">
        <v>151</v>
      </c>
      <c r="B19" s="67" t="str">
        <f>IF(AND($S101&gt;=2000,$C101&gt;=10)=TRUE,"○","×")</f>
        <v>×</v>
      </c>
      <c r="C19" s="68" t="s">
        <v>128</v>
      </c>
    </row>
    <row r="20" spans="1:3" ht="13.5">
      <c r="A20" s="104"/>
      <c r="B20" s="105"/>
      <c r="C20" s="106"/>
    </row>
    <row r="21" ht="13.5">
      <c r="A21" s="2"/>
    </row>
    <row r="22" ht="13.5">
      <c r="A22" s="47" t="s">
        <v>148</v>
      </c>
    </row>
    <row r="23" spans="1:19" ht="13.5" customHeight="1">
      <c r="A23" s="100" t="s">
        <v>138</v>
      </c>
      <c r="B23" s="98" t="s">
        <v>97</v>
      </c>
      <c r="C23" s="26"/>
      <c r="D23" s="27" t="s">
        <v>1</v>
      </c>
      <c r="E23" s="27" t="s">
        <v>2</v>
      </c>
      <c r="F23" s="27" t="s">
        <v>4</v>
      </c>
      <c r="G23" s="27" t="s">
        <v>5</v>
      </c>
      <c r="H23" s="27" t="s">
        <v>7</v>
      </c>
      <c r="I23" s="96" t="s">
        <v>99</v>
      </c>
      <c r="J23" s="97"/>
      <c r="K23" s="97"/>
      <c r="L23" s="97"/>
      <c r="M23" s="97"/>
      <c r="N23" s="97"/>
      <c r="O23" s="97"/>
      <c r="P23" s="97"/>
      <c r="R23" s="72"/>
      <c r="S23" s="72"/>
    </row>
    <row r="24" spans="1:19" ht="24">
      <c r="A24" s="101"/>
      <c r="B24" s="99"/>
      <c r="C24" s="22" t="s">
        <v>0</v>
      </c>
      <c r="D24" s="22" t="s">
        <v>98</v>
      </c>
      <c r="E24" s="22" t="s">
        <v>3</v>
      </c>
      <c r="F24" s="22" t="s">
        <v>119</v>
      </c>
      <c r="G24" s="22" t="s">
        <v>6</v>
      </c>
      <c r="H24" s="22" t="s">
        <v>8</v>
      </c>
      <c r="I24" s="21" t="s">
        <v>100</v>
      </c>
      <c r="J24" s="21" t="s">
        <v>101</v>
      </c>
      <c r="K24" s="21" t="s">
        <v>102</v>
      </c>
      <c r="L24" s="21" t="s">
        <v>103</v>
      </c>
      <c r="M24" s="21" t="s">
        <v>104</v>
      </c>
      <c r="N24" s="21" t="s">
        <v>105</v>
      </c>
      <c r="O24" s="21" t="s">
        <v>106</v>
      </c>
      <c r="P24" s="21" t="s">
        <v>107</v>
      </c>
      <c r="R24" s="72"/>
      <c r="S24" s="72"/>
    </row>
    <row r="25" spans="1:19" ht="14.25">
      <c r="A25" s="24" t="s">
        <v>9</v>
      </c>
      <c r="B25" s="18" t="s">
        <v>10</v>
      </c>
      <c r="C25" s="58">
        <v>2</v>
      </c>
      <c r="D25" s="30"/>
      <c r="E25" s="29"/>
      <c r="F25" s="29"/>
      <c r="G25" s="29"/>
      <c r="H25" s="29"/>
      <c r="I25" s="19">
        <f>IF(FIND($D25,"　秀優良可合認定")&gt;1,2,0)*1</f>
        <v>0</v>
      </c>
      <c r="J25" s="19">
        <f>IF(FIND($D25,"　秀優良可合認定")&gt;1,1,0)*1</f>
        <v>0</v>
      </c>
      <c r="K25" s="19"/>
      <c r="L25" s="19"/>
      <c r="M25" s="19"/>
      <c r="N25" s="19"/>
      <c r="O25" s="19">
        <f>IF(FIND($D25,"　秀優良可合認定")&gt;1,1,0)*1</f>
        <v>0</v>
      </c>
      <c r="P25" s="19"/>
      <c r="R25" s="72">
        <f>IF(FIND($D25,"　秀優良可合認定")&gt;1,1,0)*$C25</f>
        <v>0</v>
      </c>
      <c r="S25" s="72"/>
    </row>
    <row r="26" spans="1:19" ht="14.25">
      <c r="A26" s="36"/>
      <c r="B26" s="32"/>
      <c r="C26" s="23">
        <f>SUM(R25)</f>
        <v>0</v>
      </c>
      <c r="D26" s="37"/>
      <c r="E26" s="41"/>
      <c r="F26" s="41"/>
      <c r="G26" s="41"/>
      <c r="H26" s="42" t="s">
        <v>110</v>
      </c>
      <c r="I26" s="19">
        <f>SUM(I25)</f>
        <v>0</v>
      </c>
      <c r="J26" s="19">
        <f aca="true" t="shared" si="0" ref="J26:P26">SUM(J25)</f>
        <v>0</v>
      </c>
      <c r="K26" s="19">
        <f t="shared" si="0"/>
        <v>0</v>
      </c>
      <c r="L26" s="19">
        <f t="shared" si="0"/>
        <v>0</v>
      </c>
      <c r="M26" s="19">
        <f t="shared" si="0"/>
        <v>0</v>
      </c>
      <c r="N26" s="19">
        <f t="shared" si="0"/>
        <v>0</v>
      </c>
      <c r="O26" s="19">
        <f t="shared" si="0"/>
        <v>0</v>
      </c>
      <c r="P26" s="19">
        <f t="shared" si="0"/>
        <v>0</v>
      </c>
      <c r="R26" s="72"/>
      <c r="S26" s="72"/>
    </row>
    <row r="27" spans="1:19" ht="14.25">
      <c r="A27" s="36"/>
      <c r="B27" s="32"/>
      <c r="C27" s="41"/>
      <c r="D27" s="37"/>
      <c r="E27" s="41"/>
      <c r="F27" s="41"/>
      <c r="G27" s="41"/>
      <c r="H27" s="41"/>
      <c r="I27" s="35"/>
      <c r="J27" s="35"/>
      <c r="K27" s="35"/>
      <c r="L27" s="35"/>
      <c r="M27" s="35"/>
      <c r="N27" s="35"/>
      <c r="O27" s="35"/>
      <c r="P27" s="35"/>
      <c r="R27" s="72"/>
      <c r="S27" s="72"/>
    </row>
    <row r="28" spans="1:19" ht="13.5">
      <c r="A28" s="2"/>
      <c r="R28" s="72"/>
      <c r="S28" s="72"/>
    </row>
    <row r="29" spans="1:19" ht="13.5" customHeight="1">
      <c r="A29" s="102" t="s">
        <v>134</v>
      </c>
      <c r="B29" s="98" t="s">
        <v>97</v>
      </c>
      <c r="C29" s="26"/>
      <c r="D29" s="27" t="s">
        <v>1</v>
      </c>
      <c r="E29" s="27" t="s">
        <v>2</v>
      </c>
      <c r="F29" s="27" t="s">
        <v>4</v>
      </c>
      <c r="G29" s="27" t="s">
        <v>5</v>
      </c>
      <c r="H29" s="27" t="s">
        <v>7</v>
      </c>
      <c r="I29" s="96" t="s">
        <v>99</v>
      </c>
      <c r="J29" s="97"/>
      <c r="K29" s="97"/>
      <c r="L29" s="97"/>
      <c r="M29" s="97"/>
      <c r="N29" s="97"/>
      <c r="O29" s="97"/>
      <c r="P29" s="97"/>
      <c r="R29" s="72"/>
      <c r="S29" s="72"/>
    </row>
    <row r="30" spans="1:19" ht="24">
      <c r="A30" s="103"/>
      <c r="B30" s="99"/>
      <c r="C30" s="22" t="s">
        <v>0</v>
      </c>
      <c r="D30" s="22" t="s">
        <v>98</v>
      </c>
      <c r="E30" s="22" t="s">
        <v>3</v>
      </c>
      <c r="F30" s="22" t="s">
        <v>119</v>
      </c>
      <c r="G30" s="22" t="s">
        <v>6</v>
      </c>
      <c r="H30" s="22" t="s">
        <v>8</v>
      </c>
      <c r="I30" s="21" t="s">
        <v>100</v>
      </c>
      <c r="J30" s="21" t="s">
        <v>101</v>
      </c>
      <c r="K30" s="21" t="s">
        <v>102</v>
      </c>
      <c r="L30" s="21" t="s">
        <v>103</v>
      </c>
      <c r="M30" s="21" t="s">
        <v>104</v>
      </c>
      <c r="N30" s="21" t="s">
        <v>105</v>
      </c>
      <c r="O30" s="21" t="s">
        <v>106</v>
      </c>
      <c r="P30" s="21" t="s">
        <v>107</v>
      </c>
      <c r="R30" s="72"/>
      <c r="S30" s="72"/>
    </row>
    <row r="31" spans="1:19" ht="14.25">
      <c r="A31" s="13" t="s">
        <v>86</v>
      </c>
      <c r="B31" s="18" t="s">
        <v>10</v>
      </c>
      <c r="C31" s="14">
        <v>1</v>
      </c>
      <c r="D31" s="30"/>
      <c r="E31" s="29"/>
      <c r="F31" s="29"/>
      <c r="G31" s="29"/>
      <c r="H31" s="29"/>
      <c r="I31" s="19"/>
      <c r="J31" s="19"/>
      <c r="K31" s="19"/>
      <c r="L31" s="19"/>
      <c r="M31" s="19"/>
      <c r="N31" s="19">
        <f>IF(FIND($D31,"　秀優良可合認定")&gt;1,2,0)*1</f>
        <v>0</v>
      </c>
      <c r="O31" s="19"/>
      <c r="P31" s="19"/>
      <c r="R31" s="72">
        <f aca="true" t="shared" si="1" ref="R31:R40">IF(FIND($D31,"　秀優良可合認定")&gt;1,1,0)*$C31</f>
        <v>0</v>
      </c>
      <c r="S31" s="72">
        <f aca="true" t="shared" si="2" ref="S31:S36">R31</f>
        <v>0</v>
      </c>
    </row>
    <row r="32" spans="1:19" ht="14.25">
      <c r="A32" s="10" t="s">
        <v>87</v>
      </c>
      <c r="B32" s="12" t="s">
        <v>10</v>
      </c>
      <c r="C32" s="6">
        <v>1</v>
      </c>
      <c r="D32" s="30"/>
      <c r="E32" s="29"/>
      <c r="F32" s="29"/>
      <c r="G32" s="29"/>
      <c r="H32" s="29"/>
      <c r="I32" s="19"/>
      <c r="J32" s="19"/>
      <c r="K32" s="19"/>
      <c r="L32" s="19"/>
      <c r="M32" s="19"/>
      <c r="N32" s="19">
        <f>IF(FIND($D32,"　秀優良可合認定")&gt;1,2,0)*1</f>
        <v>0</v>
      </c>
      <c r="O32" s="19"/>
      <c r="P32" s="19"/>
      <c r="R32" s="72">
        <f t="shared" si="1"/>
        <v>0</v>
      </c>
      <c r="S32" s="72">
        <f t="shared" si="2"/>
        <v>0</v>
      </c>
    </row>
    <row r="33" spans="1:19" ht="14.25">
      <c r="A33" s="10" t="s">
        <v>88</v>
      </c>
      <c r="B33" s="12" t="s">
        <v>10</v>
      </c>
      <c r="C33" s="6">
        <v>1</v>
      </c>
      <c r="D33" s="30"/>
      <c r="E33" s="29"/>
      <c r="F33" s="29"/>
      <c r="G33" s="29"/>
      <c r="H33" s="29"/>
      <c r="I33" s="19"/>
      <c r="J33" s="19"/>
      <c r="K33" s="19"/>
      <c r="L33" s="19"/>
      <c r="M33" s="19"/>
      <c r="N33" s="19">
        <f>IF(FIND($D33,"　秀優良可合認定")&gt;1,2,0)*1</f>
        <v>0</v>
      </c>
      <c r="O33" s="19"/>
      <c r="P33" s="19"/>
      <c r="R33" s="72">
        <f t="shared" si="1"/>
        <v>0</v>
      </c>
      <c r="S33" s="72">
        <f t="shared" si="2"/>
        <v>0</v>
      </c>
    </row>
    <row r="34" spans="1:19" ht="14.25">
      <c r="A34" s="5" t="s">
        <v>89</v>
      </c>
      <c r="B34" s="12" t="s">
        <v>10</v>
      </c>
      <c r="C34" s="6">
        <v>1</v>
      </c>
      <c r="D34" s="30"/>
      <c r="E34" s="29"/>
      <c r="F34" s="29"/>
      <c r="G34" s="29"/>
      <c r="H34" s="29"/>
      <c r="I34" s="19"/>
      <c r="J34" s="19"/>
      <c r="K34" s="19"/>
      <c r="L34" s="19"/>
      <c r="M34" s="19"/>
      <c r="N34" s="19">
        <f>IF(FIND($D34,"　秀優良可合認定")&gt;1,2,0)*1</f>
        <v>0</v>
      </c>
      <c r="O34" s="19"/>
      <c r="P34" s="19"/>
      <c r="R34" s="72">
        <f t="shared" si="1"/>
        <v>0</v>
      </c>
      <c r="S34" s="72">
        <f t="shared" si="2"/>
        <v>0</v>
      </c>
    </row>
    <row r="35" spans="1:19" ht="14.25">
      <c r="A35" s="5" t="s">
        <v>90</v>
      </c>
      <c r="B35" s="12" t="s">
        <v>10</v>
      </c>
      <c r="C35" s="6">
        <v>2</v>
      </c>
      <c r="D35" s="30"/>
      <c r="E35" s="29"/>
      <c r="F35" s="29"/>
      <c r="G35" s="29"/>
      <c r="H35" s="29"/>
      <c r="I35" s="19"/>
      <c r="J35" s="19"/>
      <c r="K35" s="19"/>
      <c r="L35" s="19"/>
      <c r="M35" s="19"/>
      <c r="N35" s="19">
        <f>IF(FIND($D35,"　秀優良可合認定")&gt;1,2,0)*2</f>
        <v>0</v>
      </c>
      <c r="O35" s="19"/>
      <c r="P35" s="19"/>
      <c r="R35" s="72">
        <f t="shared" si="1"/>
        <v>0</v>
      </c>
      <c r="S35" s="72">
        <f t="shared" si="2"/>
        <v>0</v>
      </c>
    </row>
    <row r="36" spans="1:19" ht="14.25">
      <c r="A36" s="5" t="s">
        <v>91</v>
      </c>
      <c r="B36" s="12" t="s">
        <v>10</v>
      </c>
      <c r="C36" s="6">
        <v>2</v>
      </c>
      <c r="D36" s="30"/>
      <c r="E36" s="29"/>
      <c r="F36" s="29"/>
      <c r="G36" s="29"/>
      <c r="H36" s="29"/>
      <c r="I36" s="19"/>
      <c r="J36" s="19"/>
      <c r="K36" s="19"/>
      <c r="L36" s="19"/>
      <c r="M36" s="19"/>
      <c r="N36" s="19">
        <f>IF(FIND($D36,"　秀優良可合認定")&gt;1,2,0)*2</f>
        <v>0</v>
      </c>
      <c r="O36" s="19"/>
      <c r="P36" s="19"/>
      <c r="R36" s="72">
        <f t="shared" si="1"/>
        <v>0</v>
      </c>
      <c r="S36" s="72">
        <f t="shared" si="2"/>
        <v>0</v>
      </c>
    </row>
    <row r="37" spans="1:19" ht="14.25">
      <c r="A37" s="5" t="s">
        <v>94</v>
      </c>
      <c r="B37" s="73" t="s">
        <v>150</v>
      </c>
      <c r="C37" s="6">
        <v>1</v>
      </c>
      <c r="D37" s="30"/>
      <c r="E37" s="6"/>
      <c r="F37" s="6"/>
      <c r="G37" s="6"/>
      <c r="H37" s="6"/>
      <c r="I37" s="19"/>
      <c r="J37" s="19"/>
      <c r="K37" s="19"/>
      <c r="L37" s="19"/>
      <c r="M37" s="19"/>
      <c r="N37" s="19">
        <f>IF(FIND($D37,"　秀優良可合認定")&gt;1,2,0)*1</f>
        <v>0</v>
      </c>
      <c r="O37" s="19"/>
      <c r="P37" s="19"/>
      <c r="R37" s="72">
        <f t="shared" si="1"/>
        <v>0</v>
      </c>
      <c r="S37" s="72"/>
    </row>
    <row r="38" spans="1:19" ht="14.25">
      <c r="A38" s="5" t="s">
        <v>95</v>
      </c>
      <c r="B38" s="73" t="s">
        <v>150</v>
      </c>
      <c r="C38" s="6">
        <v>1</v>
      </c>
      <c r="D38" s="30"/>
      <c r="E38" s="6"/>
      <c r="F38" s="6"/>
      <c r="G38" s="6"/>
      <c r="H38" s="6"/>
      <c r="I38" s="19"/>
      <c r="J38" s="19"/>
      <c r="K38" s="19"/>
      <c r="L38" s="19"/>
      <c r="M38" s="19"/>
      <c r="N38" s="19">
        <f>IF(FIND($D38,"　秀優良可合認定")&gt;1,2,0)*1</f>
        <v>0</v>
      </c>
      <c r="O38" s="19"/>
      <c r="P38" s="19"/>
      <c r="R38" s="72">
        <f t="shared" si="1"/>
        <v>0</v>
      </c>
      <c r="S38" s="72"/>
    </row>
    <row r="39" spans="1:19" ht="14.25">
      <c r="A39" s="5" t="s">
        <v>96</v>
      </c>
      <c r="B39" s="73" t="s">
        <v>150</v>
      </c>
      <c r="C39" s="6">
        <v>1</v>
      </c>
      <c r="D39" s="30"/>
      <c r="E39" s="6"/>
      <c r="F39" s="6"/>
      <c r="G39" s="6"/>
      <c r="H39" s="6"/>
      <c r="I39" s="19"/>
      <c r="J39" s="19"/>
      <c r="K39" s="19"/>
      <c r="L39" s="19"/>
      <c r="M39" s="19"/>
      <c r="N39" s="19">
        <f>IF(FIND($D39,"　秀優良可合認定")&gt;1,2,0)*1</f>
        <v>0</v>
      </c>
      <c r="O39" s="19"/>
      <c r="P39" s="19"/>
      <c r="R39" s="72">
        <f t="shared" si="1"/>
        <v>0</v>
      </c>
      <c r="S39" s="72"/>
    </row>
    <row r="40" spans="1:19" ht="14.25">
      <c r="A40" s="5" t="s">
        <v>11</v>
      </c>
      <c r="B40" s="12" t="s">
        <v>10</v>
      </c>
      <c r="C40" s="6">
        <v>2</v>
      </c>
      <c r="D40" s="30"/>
      <c r="E40" s="29"/>
      <c r="F40" s="29"/>
      <c r="G40" s="29"/>
      <c r="H40" s="29"/>
      <c r="I40" s="19"/>
      <c r="J40" s="19"/>
      <c r="K40" s="19">
        <f>IF(FIND($D40,"　秀優良可合認定")&gt;1,2,0)*1</f>
        <v>0</v>
      </c>
      <c r="L40" s="19"/>
      <c r="M40" s="19"/>
      <c r="N40" s="19"/>
      <c r="O40" s="19"/>
      <c r="P40" s="19"/>
      <c r="R40" s="72">
        <f t="shared" si="1"/>
        <v>0</v>
      </c>
      <c r="S40" s="72">
        <f>R40</f>
        <v>0</v>
      </c>
    </row>
    <row r="41" spans="1:19" ht="14.25">
      <c r="A41" s="36"/>
      <c r="B41" s="32"/>
      <c r="C41" s="23">
        <f>SUM(R31:R40)</f>
        <v>0</v>
      </c>
      <c r="D41" s="37"/>
      <c r="E41" s="41"/>
      <c r="F41" s="41"/>
      <c r="G41" s="41"/>
      <c r="H41" s="42" t="s">
        <v>110</v>
      </c>
      <c r="I41" s="19">
        <f>SUM(I31:I40)</f>
        <v>0</v>
      </c>
      <c r="J41" s="19">
        <f aca="true" t="shared" si="3" ref="J41:P41">SUM(J31:J40)</f>
        <v>0</v>
      </c>
      <c r="K41" s="19">
        <f t="shared" si="3"/>
        <v>0</v>
      </c>
      <c r="L41" s="19">
        <f t="shared" si="3"/>
        <v>0</v>
      </c>
      <c r="M41" s="19">
        <f t="shared" si="3"/>
        <v>0</v>
      </c>
      <c r="N41" s="19">
        <f t="shared" si="3"/>
        <v>0</v>
      </c>
      <c r="O41" s="19">
        <f t="shared" si="3"/>
        <v>0</v>
      </c>
      <c r="P41" s="19">
        <f t="shared" si="3"/>
        <v>0</v>
      </c>
      <c r="R41" s="72"/>
      <c r="S41" s="72">
        <f>SUM(S31:S40)</f>
        <v>0</v>
      </c>
    </row>
    <row r="42" spans="1:19" ht="14.25">
      <c r="A42" s="36"/>
      <c r="B42" s="32"/>
      <c r="C42" s="41"/>
      <c r="D42" s="37"/>
      <c r="E42" s="41"/>
      <c r="F42" s="41"/>
      <c r="G42" s="41"/>
      <c r="H42" s="41"/>
      <c r="I42" s="35"/>
      <c r="J42" s="35"/>
      <c r="K42" s="35"/>
      <c r="L42" s="35"/>
      <c r="M42" s="35"/>
      <c r="N42" s="35"/>
      <c r="O42" s="35"/>
      <c r="P42" s="35"/>
      <c r="R42" s="72"/>
      <c r="S42" s="72"/>
    </row>
    <row r="43" spans="1:19" ht="13.5">
      <c r="A43" s="2"/>
      <c r="R43" s="72"/>
      <c r="S43" s="72"/>
    </row>
    <row r="44" spans="1:19" ht="18.75" customHeight="1">
      <c r="A44" s="100" t="s">
        <v>115</v>
      </c>
      <c r="B44" s="98" t="s">
        <v>97</v>
      </c>
      <c r="C44" s="26"/>
      <c r="D44" s="27" t="s">
        <v>1</v>
      </c>
      <c r="E44" s="27" t="s">
        <v>2</v>
      </c>
      <c r="F44" s="27" t="s">
        <v>4</v>
      </c>
      <c r="G44" s="27" t="s">
        <v>5</v>
      </c>
      <c r="H44" s="27" t="s">
        <v>7</v>
      </c>
      <c r="I44" s="96" t="s">
        <v>99</v>
      </c>
      <c r="J44" s="97"/>
      <c r="K44" s="97"/>
      <c r="L44" s="97"/>
      <c r="M44" s="97"/>
      <c r="N44" s="97"/>
      <c r="O44" s="97"/>
      <c r="P44" s="97"/>
      <c r="R44" s="72"/>
      <c r="S44" s="72"/>
    </row>
    <row r="45" spans="1:19" ht="30" customHeight="1">
      <c r="A45" s="101"/>
      <c r="B45" s="99"/>
      <c r="C45" s="22" t="s">
        <v>0</v>
      </c>
      <c r="D45" s="22" t="s">
        <v>98</v>
      </c>
      <c r="E45" s="22" t="s">
        <v>3</v>
      </c>
      <c r="F45" s="22" t="s">
        <v>119</v>
      </c>
      <c r="G45" s="22" t="s">
        <v>6</v>
      </c>
      <c r="H45" s="22" t="s">
        <v>8</v>
      </c>
      <c r="I45" s="21" t="s">
        <v>100</v>
      </c>
      <c r="J45" s="21" t="s">
        <v>101</v>
      </c>
      <c r="K45" s="21" t="s">
        <v>102</v>
      </c>
      <c r="L45" s="21" t="s">
        <v>103</v>
      </c>
      <c r="M45" s="21" t="s">
        <v>104</v>
      </c>
      <c r="N45" s="21" t="s">
        <v>105</v>
      </c>
      <c r="O45" s="21" t="s">
        <v>106</v>
      </c>
      <c r="P45" s="21" t="s">
        <v>107</v>
      </c>
      <c r="R45" s="72"/>
      <c r="S45" s="72"/>
    </row>
    <row r="46" spans="1:19" ht="14.25">
      <c r="A46" s="55" t="s">
        <v>111</v>
      </c>
      <c r="B46" s="83"/>
      <c r="C46" s="14"/>
      <c r="D46" s="14"/>
      <c r="E46" s="14"/>
      <c r="F46" s="14"/>
      <c r="G46" s="14"/>
      <c r="H46" s="14"/>
      <c r="I46" s="19"/>
      <c r="J46" s="19"/>
      <c r="K46" s="19"/>
      <c r="L46" s="19"/>
      <c r="M46" s="19"/>
      <c r="N46" s="19"/>
      <c r="O46" s="19"/>
      <c r="P46" s="19"/>
      <c r="R46" s="72"/>
      <c r="S46" s="72">
        <f>IF(SUM(R47:R56)&gt;1,1000,0)</f>
        <v>0</v>
      </c>
    </row>
    <row r="47" spans="1:19" ht="14.25">
      <c r="A47" s="44"/>
      <c r="B47" s="4" t="s">
        <v>116</v>
      </c>
      <c r="C47" s="6">
        <v>2</v>
      </c>
      <c r="D47" s="30"/>
      <c r="E47" s="29"/>
      <c r="F47" s="29"/>
      <c r="G47" s="29"/>
      <c r="H47" s="29"/>
      <c r="I47" s="19">
        <f>IF(FIND($D47,"　秀優良可合認定")&gt;1,2,0)*1</f>
        <v>0</v>
      </c>
      <c r="J47" s="19"/>
      <c r="K47" s="19"/>
      <c r="L47" s="19"/>
      <c r="M47" s="19"/>
      <c r="N47" s="19"/>
      <c r="O47" s="19"/>
      <c r="P47" s="19"/>
      <c r="R47" s="72">
        <f aca="true" t="shared" si="4" ref="R47:R56">IF(FIND($D47,"　秀優良可合認定")&gt;1,1,0)*$C47</f>
        <v>0</v>
      </c>
      <c r="S47" s="72"/>
    </row>
    <row r="48" spans="1:19" ht="14.25">
      <c r="A48" s="44"/>
      <c r="B48" s="4" t="s">
        <v>116</v>
      </c>
      <c r="C48" s="6">
        <v>2</v>
      </c>
      <c r="D48" s="30"/>
      <c r="E48" s="29"/>
      <c r="F48" s="29"/>
      <c r="G48" s="29"/>
      <c r="H48" s="29"/>
      <c r="I48" s="19">
        <f aca="true" t="shared" si="5" ref="I48:I56">IF(FIND($D48,"　秀優良可合認定")&gt;1,2,0)*1</f>
        <v>0</v>
      </c>
      <c r="J48" s="19"/>
      <c r="K48" s="19"/>
      <c r="L48" s="19"/>
      <c r="M48" s="19"/>
      <c r="N48" s="19"/>
      <c r="O48" s="19"/>
      <c r="P48" s="19"/>
      <c r="R48" s="72">
        <f t="shared" si="4"/>
        <v>0</v>
      </c>
      <c r="S48" s="72"/>
    </row>
    <row r="49" spans="1:19" ht="14.25">
      <c r="A49" s="44"/>
      <c r="B49" s="4" t="s">
        <v>116</v>
      </c>
      <c r="C49" s="6">
        <v>2</v>
      </c>
      <c r="D49" s="30"/>
      <c r="E49" s="29"/>
      <c r="F49" s="29"/>
      <c r="G49" s="29"/>
      <c r="H49" s="29"/>
      <c r="I49" s="19">
        <f t="shared" si="5"/>
        <v>0</v>
      </c>
      <c r="J49" s="19"/>
      <c r="K49" s="19"/>
      <c r="L49" s="19"/>
      <c r="M49" s="19"/>
      <c r="N49" s="19"/>
      <c r="O49" s="19"/>
      <c r="P49" s="19"/>
      <c r="R49" s="72">
        <f t="shared" si="4"/>
        <v>0</v>
      </c>
      <c r="S49" s="72"/>
    </row>
    <row r="50" spans="1:19" ht="14.25">
      <c r="A50" s="44"/>
      <c r="B50" s="4" t="s">
        <v>116</v>
      </c>
      <c r="C50" s="6">
        <v>2</v>
      </c>
      <c r="D50" s="30"/>
      <c r="E50" s="29"/>
      <c r="F50" s="29"/>
      <c r="G50" s="29"/>
      <c r="H50" s="29"/>
      <c r="I50" s="19">
        <f t="shared" si="5"/>
        <v>0</v>
      </c>
      <c r="J50" s="19"/>
      <c r="K50" s="19"/>
      <c r="L50" s="19"/>
      <c r="M50" s="19"/>
      <c r="N50" s="19"/>
      <c r="O50" s="19"/>
      <c r="P50" s="19"/>
      <c r="R50" s="72">
        <f t="shared" si="4"/>
        <v>0</v>
      </c>
      <c r="S50" s="72"/>
    </row>
    <row r="51" spans="1:19" ht="14.25">
      <c r="A51" s="44"/>
      <c r="B51" s="4" t="s">
        <v>116</v>
      </c>
      <c r="C51" s="6">
        <v>2</v>
      </c>
      <c r="D51" s="30"/>
      <c r="E51" s="29"/>
      <c r="F51" s="29"/>
      <c r="G51" s="29"/>
      <c r="H51" s="29"/>
      <c r="I51" s="19">
        <f t="shared" si="5"/>
        <v>0</v>
      </c>
      <c r="J51" s="19"/>
      <c r="K51" s="19"/>
      <c r="L51" s="19"/>
      <c r="M51" s="19"/>
      <c r="N51" s="19"/>
      <c r="O51" s="19"/>
      <c r="P51" s="19"/>
      <c r="R51" s="72">
        <f t="shared" si="4"/>
        <v>0</v>
      </c>
      <c r="S51" s="72"/>
    </row>
    <row r="52" spans="1:19" ht="14.25">
      <c r="A52" s="44"/>
      <c r="B52" s="4" t="s">
        <v>116</v>
      </c>
      <c r="C52" s="6">
        <v>2</v>
      </c>
      <c r="D52" s="30"/>
      <c r="E52" s="29"/>
      <c r="F52" s="29"/>
      <c r="G52" s="29"/>
      <c r="H52" s="29"/>
      <c r="I52" s="19">
        <f t="shared" si="5"/>
        <v>0</v>
      </c>
      <c r="J52" s="19"/>
      <c r="K52" s="19"/>
      <c r="L52" s="19"/>
      <c r="M52" s="19"/>
      <c r="N52" s="19"/>
      <c r="O52" s="19"/>
      <c r="P52" s="19"/>
      <c r="R52" s="72">
        <f t="shared" si="4"/>
        <v>0</v>
      </c>
      <c r="S52" s="72"/>
    </row>
    <row r="53" spans="1:19" ht="14.25">
      <c r="A53" s="44"/>
      <c r="B53" s="4" t="s">
        <v>116</v>
      </c>
      <c r="C53" s="6">
        <v>2</v>
      </c>
      <c r="D53" s="30"/>
      <c r="E53" s="6"/>
      <c r="F53" s="6"/>
      <c r="G53" s="6"/>
      <c r="H53" s="6"/>
      <c r="I53" s="19">
        <f t="shared" si="5"/>
        <v>0</v>
      </c>
      <c r="J53" s="19"/>
      <c r="K53" s="19"/>
      <c r="L53" s="19"/>
      <c r="M53" s="19"/>
      <c r="N53" s="19"/>
      <c r="O53" s="19"/>
      <c r="P53" s="19"/>
      <c r="R53" s="72">
        <f t="shared" si="4"/>
        <v>0</v>
      </c>
      <c r="S53" s="72"/>
    </row>
    <row r="54" spans="1:19" ht="14.25">
      <c r="A54" s="44"/>
      <c r="B54" s="4" t="s">
        <v>116</v>
      </c>
      <c r="C54" s="6">
        <v>2</v>
      </c>
      <c r="D54" s="30"/>
      <c r="E54" s="6"/>
      <c r="F54" s="6"/>
      <c r="G54" s="6"/>
      <c r="H54" s="6"/>
      <c r="I54" s="19">
        <f t="shared" si="5"/>
        <v>0</v>
      </c>
      <c r="J54" s="19"/>
      <c r="K54" s="19"/>
      <c r="L54" s="19"/>
      <c r="M54" s="19"/>
      <c r="N54" s="19"/>
      <c r="O54" s="19"/>
      <c r="P54" s="19"/>
      <c r="R54" s="72">
        <f t="shared" si="4"/>
        <v>0</v>
      </c>
      <c r="S54" s="72"/>
    </row>
    <row r="55" spans="1:19" ht="14.25">
      <c r="A55" s="44"/>
      <c r="B55" s="4" t="s">
        <v>116</v>
      </c>
      <c r="C55" s="6">
        <v>2</v>
      </c>
      <c r="D55" s="30"/>
      <c r="E55" s="6"/>
      <c r="F55" s="6"/>
      <c r="G55" s="6"/>
      <c r="H55" s="6"/>
      <c r="I55" s="19">
        <f t="shared" si="5"/>
        <v>0</v>
      </c>
      <c r="J55" s="19"/>
      <c r="K55" s="19"/>
      <c r="L55" s="19"/>
      <c r="M55" s="19"/>
      <c r="N55" s="19"/>
      <c r="O55" s="19"/>
      <c r="P55" s="19"/>
      <c r="R55" s="72">
        <f t="shared" si="4"/>
        <v>0</v>
      </c>
      <c r="S55" s="72"/>
    </row>
    <row r="56" spans="1:19" ht="14.25">
      <c r="A56" s="9"/>
      <c r="B56" s="4" t="s">
        <v>116</v>
      </c>
      <c r="C56" s="6">
        <v>2</v>
      </c>
      <c r="D56" s="30"/>
      <c r="E56" s="6"/>
      <c r="F56" s="6"/>
      <c r="G56" s="6"/>
      <c r="H56" s="6"/>
      <c r="I56" s="19">
        <f t="shared" si="5"/>
        <v>0</v>
      </c>
      <c r="J56" s="19"/>
      <c r="K56" s="19"/>
      <c r="L56" s="19"/>
      <c r="M56" s="19"/>
      <c r="N56" s="19"/>
      <c r="O56" s="19"/>
      <c r="P56" s="19"/>
      <c r="R56" s="72">
        <f t="shared" si="4"/>
        <v>0</v>
      </c>
      <c r="S56" s="72"/>
    </row>
    <row r="57" spans="1:19" ht="14.25">
      <c r="A57" s="56" t="s">
        <v>112</v>
      </c>
      <c r="B57" s="84"/>
      <c r="C57" s="6"/>
      <c r="D57" s="6"/>
      <c r="E57" s="6"/>
      <c r="F57" s="6"/>
      <c r="G57" s="6"/>
      <c r="H57" s="6"/>
      <c r="I57" s="19"/>
      <c r="J57" s="19"/>
      <c r="K57" s="19"/>
      <c r="L57" s="19"/>
      <c r="M57" s="19"/>
      <c r="N57" s="19"/>
      <c r="O57" s="19"/>
      <c r="P57" s="19"/>
      <c r="R57" s="72"/>
      <c r="S57" s="72">
        <f>IF(SUM(R58:R67)&gt;1,1000,0)</f>
        <v>0</v>
      </c>
    </row>
    <row r="58" spans="1:19" ht="14.25">
      <c r="A58" s="43"/>
      <c r="B58" s="25" t="s">
        <v>116</v>
      </c>
      <c r="C58" s="14">
        <v>2</v>
      </c>
      <c r="D58" s="30"/>
      <c r="E58" s="29"/>
      <c r="F58" s="29"/>
      <c r="G58" s="29"/>
      <c r="H58" s="29"/>
      <c r="I58" s="19">
        <f aca="true" t="shared" si="6" ref="I58:I67">IF(FIND($D58,"　秀優良可合認定")&gt;1,2,0)*1</f>
        <v>0</v>
      </c>
      <c r="J58" s="19"/>
      <c r="K58" s="19"/>
      <c r="L58" s="19"/>
      <c r="M58" s="19"/>
      <c r="N58" s="19"/>
      <c r="O58" s="19"/>
      <c r="P58" s="19"/>
      <c r="R58" s="72">
        <f aca="true" t="shared" si="7" ref="R58:R67">IF(FIND($D58,"　秀優良可合認定")&gt;1,1,0)*$C58</f>
        <v>0</v>
      </c>
      <c r="S58" s="72"/>
    </row>
    <row r="59" spans="1:19" ht="14.25">
      <c r="A59" s="43"/>
      <c r="B59" s="25" t="s">
        <v>116</v>
      </c>
      <c r="C59" s="14">
        <v>2</v>
      </c>
      <c r="D59" s="30"/>
      <c r="E59" s="29"/>
      <c r="F59" s="29"/>
      <c r="G59" s="29"/>
      <c r="H59" s="29"/>
      <c r="I59" s="19">
        <f t="shared" si="6"/>
        <v>0</v>
      </c>
      <c r="J59" s="19"/>
      <c r="K59" s="19"/>
      <c r="L59" s="19"/>
      <c r="M59" s="19"/>
      <c r="N59" s="19"/>
      <c r="O59" s="19"/>
      <c r="P59" s="19"/>
      <c r="R59" s="72">
        <f t="shared" si="7"/>
        <v>0</v>
      </c>
      <c r="S59" s="72"/>
    </row>
    <row r="60" spans="1:19" ht="14.25">
      <c r="A60" s="43"/>
      <c r="B60" s="25" t="s">
        <v>116</v>
      </c>
      <c r="C60" s="14">
        <v>2</v>
      </c>
      <c r="D60" s="30"/>
      <c r="E60" s="29"/>
      <c r="F60" s="29"/>
      <c r="G60" s="29"/>
      <c r="H60" s="29"/>
      <c r="I60" s="19">
        <f t="shared" si="6"/>
        <v>0</v>
      </c>
      <c r="J60" s="19"/>
      <c r="K60" s="19"/>
      <c r="L60" s="19"/>
      <c r="M60" s="19"/>
      <c r="N60" s="19"/>
      <c r="O60" s="19"/>
      <c r="P60" s="19"/>
      <c r="R60" s="72">
        <f t="shared" si="7"/>
        <v>0</v>
      </c>
      <c r="S60" s="72"/>
    </row>
    <row r="61" spans="1:19" ht="14.25">
      <c r="A61" s="43"/>
      <c r="B61" s="25" t="s">
        <v>116</v>
      </c>
      <c r="C61" s="14">
        <v>2</v>
      </c>
      <c r="D61" s="30"/>
      <c r="E61" s="29"/>
      <c r="F61" s="29"/>
      <c r="G61" s="29"/>
      <c r="H61" s="29"/>
      <c r="I61" s="19">
        <f t="shared" si="6"/>
        <v>0</v>
      </c>
      <c r="J61" s="19"/>
      <c r="K61" s="19"/>
      <c r="L61" s="19"/>
      <c r="M61" s="19"/>
      <c r="N61" s="19"/>
      <c r="O61" s="19"/>
      <c r="P61" s="19"/>
      <c r="R61" s="72">
        <f t="shared" si="7"/>
        <v>0</v>
      </c>
      <c r="S61" s="72"/>
    </row>
    <row r="62" spans="1:19" ht="14.25">
      <c r="A62" s="43"/>
      <c r="B62" s="25" t="s">
        <v>116</v>
      </c>
      <c r="C62" s="14">
        <v>2</v>
      </c>
      <c r="D62" s="30"/>
      <c r="E62" s="29"/>
      <c r="F62" s="29"/>
      <c r="G62" s="29"/>
      <c r="H62" s="29"/>
      <c r="I62" s="19">
        <f t="shared" si="6"/>
        <v>0</v>
      </c>
      <c r="J62" s="19"/>
      <c r="K62" s="19"/>
      <c r="L62" s="19"/>
      <c r="M62" s="19"/>
      <c r="N62" s="19"/>
      <c r="O62" s="19"/>
      <c r="P62" s="19"/>
      <c r="R62" s="72">
        <f t="shared" si="7"/>
        <v>0</v>
      </c>
      <c r="S62" s="72"/>
    </row>
    <row r="63" spans="1:19" ht="14.25">
      <c r="A63" s="43"/>
      <c r="B63" s="25" t="s">
        <v>116</v>
      </c>
      <c r="C63" s="14">
        <v>2</v>
      </c>
      <c r="D63" s="30"/>
      <c r="E63" s="29"/>
      <c r="F63" s="29"/>
      <c r="G63" s="29"/>
      <c r="H63" s="29"/>
      <c r="I63" s="19">
        <f t="shared" si="6"/>
        <v>0</v>
      </c>
      <c r="J63" s="19"/>
      <c r="K63" s="19"/>
      <c r="L63" s="19"/>
      <c r="M63" s="19"/>
      <c r="N63" s="19"/>
      <c r="O63" s="19"/>
      <c r="P63" s="19"/>
      <c r="R63" s="72">
        <f t="shared" si="7"/>
        <v>0</v>
      </c>
      <c r="S63" s="72"/>
    </row>
    <row r="64" spans="1:19" ht="14.25">
      <c r="A64" s="43"/>
      <c r="B64" s="4" t="s">
        <v>116</v>
      </c>
      <c r="C64" s="6">
        <v>2</v>
      </c>
      <c r="D64" s="30"/>
      <c r="E64" s="6"/>
      <c r="F64" s="6"/>
      <c r="G64" s="6"/>
      <c r="H64" s="6"/>
      <c r="I64" s="19">
        <f t="shared" si="6"/>
        <v>0</v>
      </c>
      <c r="J64" s="19"/>
      <c r="K64" s="19"/>
      <c r="L64" s="19"/>
      <c r="M64" s="19"/>
      <c r="N64" s="19"/>
      <c r="O64" s="19"/>
      <c r="P64" s="19"/>
      <c r="R64" s="72">
        <f t="shared" si="7"/>
        <v>0</v>
      </c>
      <c r="S64" s="72"/>
    </row>
    <row r="65" spans="1:19" ht="14.25">
      <c r="A65" s="43"/>
      <c r="B65" s="4" t="s">
        <v>116</v>
      </c>
      <c r="C65" s="6">
        <v>2</v>
      </c>
      <c r="D65" s="30"/>
      <c r="E65" s="6"/>
      <c r="F65" s="6"/>
      <c r="G65" s="6"/>
      <c r="H65" s="6"/>
      <c r="I65" s="19">
        <f t="shared" si="6"/>
        <v>0</v>
      </c>
      <c r="J65" s="19"/>
      <c r="K65" s="19"/>
      <c r="L65" s="19"/>
      <c r="M65" s="19"/>
      <c r="N65" s="19"/>
      <c r="O65" s="19"/>
      <c r="P65" s="19"/>
      <c r="R65" s="72">
        <f t="shared" si="7"/>
        <v>0</v>
      </c>
      <c r="S65" s="72"/>
    </row>
    <row r="66" spans="1:19" ht="14.25">
      <c r="A66" s="43"/>
      <c r="B66" s="4" t="s">
        <v>116</v>
      </c>
      <c r="C66" s="6">
        <v>2</v>
      </c>
      <c r="D66" s="30"/>
      <c r="E66" s="6"/>
      <c r="F66" s="6"/>
      <c r="G66" s="6"/>
      <c r="H66" s="6"/>
      <c r="I66" s="19">
        <f t="shared" si="6"/>
        <v>0</v>
      </c>
      <c r="J66" s="19"/>
      <c r="K66" s="19"/>
      <c r="L66" s="19"/>
      <c r="M66" s="19"/>
      <c r="N66" s="19"/>
      <c r="O66" s="19"/>
      <c r="P66" s="19"/>
      <c r="R66" s="72">
        <f t="shared" si="7"/>
        <v>0</v>
      </c>
      <c r="S66" s="72"/>
    </row>
    <row r="67" spans="1:19" ht="14.25">
      <c r="A67" s="44"/>
      <c r="B67" s="4" t="s">
        <v>116</v>
      </c>
      <c r="C67" s="6">
        <v>2</v>
      </c>
      <c r="D67" s="30"/>
      <c r="E67" s="6"/>
      <c r="F67" s="6"/>
      <c r="G67" s="6"/>
      <c r="H67" s="6"/>
      <c r="I67" s="19">
        <f t="shared" si="6"/>
        <v>0</v>
      </c>
      <c r="J67" s="19"/>
      <c r="K67" s="19"/>
      <c r="L67" s="19"/>
      <c r="M67" s="19"/>
      <c r="N67" s="19"/>
      <c r="O67" s="19"/>
      <c r="P67" s="19"/>
      <c r="R67" s="72">
        <f t="shared" si="7"/>
        <v>0</v>
      </c>
      <c r="S67" s="72"/>
    </row>
    <row r="68" spans="1:19" ht="14.25">
      <c r="A68" s="56" t="s">
        <v>113</v>
      </c>
      <c r="B68" s="75" t="s">
        <v>170</v>
      </c>
      <c r="C68" s="6"/>
      <c r="D68" s="6"/>
      <c r="E68" s="6"/>
      <c r="F68" s="6"/>
      <c r="G68" s="6"/>
      <c r="H68" s="6"/>
      <c r="I68" s="19"/>
      <c r="J68" s="19"/>
      <c r="K68" s="19"/>
      <c r="L68" s="19"/>
      <c r="M68" s="19"/>
      <c r="N68" s="19"/>
      <c r="O68" s="19"/>
      <c r="P68" s="19"/>
      <c r="R68" s="72"/>
      <c r="S68" s="72">
        <f>IF(SUM(R69:R78)&gt;1,1000,0)</f>
        <v>0</v>
      </c>
    </row>
    <row r="69" spans="1:19" ht="14.25">
      <c r="A69" s="44"/>
      <c r="B69" s="4" t="s">
        <v>116</v>
      </c>
      <c r="C69" s="6">
        <v>2</v>
      </c>
      <c r="D69" s="30"/>
      <c r="E69" s="6"/>
      <c r="F69" s="6"/>
      <c r="G69" s="6"/>
      <c r="H69" s="6"/>
      <c r="I69" s="19">
        <f aca="true" t="shared" si="8" ref="I69:I78">IF(FIND($D69,"　秀優良可合認定")&gt;1,2,0)*1</f>
        <v>0</v>
      </c>
      <c r="J69" s="19"/>
      <c r="K69" s="19"/>
      <c r="L69" s="19"/>
      <c r="M69" s="19"/>
      <c r="N69" s="19"/>
      <c r="O69" s="19"/>
      <c r="P69" s="19"/>
      <c r="R69" s="72">
        <f aca="true" t="shared" si="9" ref="R69:R78">IF(FIND($D69,"　秀優良可合認定")&gt;1,1,0)*$C69</f>
        <v>0</v>
      </c>
      <c r="S69" s="72"/>
    </row>
    <row r="70" spans="1:19" ht="14.25">
      <c r="A70" s="44"/>
      <c r="B70" s="4" t="s">
        <v>116</v>
      </c>
      <c r="C70" s="6">
        <v>2</v>
      </c>
      <c r="D70" s="30"/>
      <c r="E70" s="6"/>
      <c r="F70" s="6"/>
      <c r="G70" s="6"/>
      <c r="H70" s="6"/>
      <c r="I70" s="19">
        <f t="shared" si="8"/>
        <v>0</v>
      </c>
      <c r="J70" s="19"/>
      <c r="K70" s="19"/>
      <c r="L70" s="19"/>
      <c r="M70" s="19"/>
      <c r="N70" s="19"/>
      <c r="O70" s="19"/>
      <c r="P70" s="19"/>
      <c r="R70" s="72">
        <f t="shared" si="9"/>
        <v>0</v>
      </c>
      <c r="S70" s="72"/>
    </row>
    <row r="71" spans="1:19" ht="14.25">
      <c r="A71" s="44"/>
      <c r="B71" s="4" t="s">
        <v>116</v>
      </c>
      <c r="C71" s="6">
        <v>2</v>
      </c>
      <c r="D71" s="30"/>
      <c r="E71" s="6"/>
      <c r="F71" s="6"/>
      <c r="G71" s="6"/>
      <c r="H71" s="6"/>
      <c r="I71" s="19">
        <f t="shared" si="8"/>
        <v>0</v>
      </c>
      <c r="J71" s="19"/>
      <c r="K71" s="19"/>
      <c r="L71" s="19"/>
      <c r="M71" s="19"/>
      <c r="N71" s="19"/>
      <c r="O71" s="19"/>
      <c r="P71" s="19"/>
      <c r="R71" s="72">
        <f t="shared" si="9"/>
        <v>0</v>
      </c>
      <c r="S71" s="72"/>
    </row>
    <row r="72" spans="1:19" ht="14.25">
      <c r="A72" s="44"/>
      <c r="B72" s="4" t="s">
        <v>116</v>
      </c>
      <c r="C72" s="6">
        <v>2</v>
      </c>
      <c r="D72" s="30"/>
      <c r="E72" s="6"/>
      <c r="F72" s="6"/>
      <c r="G72" s="6"/>
      <c r="H72" s="6"/>
      <c r="I72" s="19">
        <f t="shared" si="8"/>
        <v>0</v>
      </c>
      <c r="J72" s="19"/>
      <c r="K72" s="19"/>
      <c r="L72" s="19"/>
      <c r="M72" s="19"/>
      <c r="N72" s="19"/>
      <c r="O72" s="19"/>
      <c r="P72" s="19"/>
      <c r="R72" s="72">
        <f t="shared" si="9"/>
        <v>0</v>
      </c>
      <c r="S72" s="72"/>
    </row>
    <row r="73" spans="1:19" ht="14.25">
      <c r="A73" s="44"/>
      <c r="B73" s="4" t="s">
        <v>116</v>
      </c>
      <c r="C73" s="6">
        <v>2</v>
      </c>
      <c r="D73" s="30"/>
      <c r="E73" s="6"/>
      <c r="F73" s="6"/>
      <c r="G73" s="6"/>
      <c r="H73" s="6"/>
      <c r="I73" s="19">
        <f t="shared" si="8"/>
        <v>0</v>
      </c>
      <c r="J73" s="19"/>
      <c r="K73" s="19"/>
      <c r="L73" s="19"/>
      <c r="M73" s="19"/>
      <c r="N73" s="19"/>
      <c r="O73" s="19"/>
      <c r="P73" s="19"/>
      <c r="R73" s="72">
        <f t="shared" si="9"/>
        <v>0</v>
      </c>
      <c r="S73" s="72"/>
    </row>
    <row r="74" spans="1:19" ht="14.25">
      <c r="A74" s="44"/>
      <c r="B74" s="4" t="s">
        <v>116</v>
      </c>
      <c r="C74" s="15">
        <v>2</v>
      </c>
      <c r="D74" s="30"/>
      <c r="E74" s="6"/>
      <c r="F74" s="6"/>
      <c r="G74" s="6"/>
      <c r="H74" s="6"/>
      <c r="I74" s="19">
        <f t="shared" si="8"/>
        <v>0</v>
      </c>
      <c r="J74" s="19"/>
      <c r="K74" s="19"/>
      <c r="L74" s="19"/>
      <c r="M74" s="19"/>
      <c r="N74" s="19"/>
      <c r="O74" s="19"/>
      <c r="P74" s="19"/>
      <c r="R74" s="72">
        <f t="shared" si="9"/>
        <v>0</v>
      </c>
      <c r="S74" s="72"/>
    </row>
    <row r="75" spans="1:19" ht="14.25">
      <c r="A75" s="44"/>
      <c r="B75" s="4" t="s">
        <v>116</v>
      </c>
      <c r="C75" s="6">
        <v>2</v>
      </c>
      <c r="D75" s="30"/>
      <c r="E75" s="6"/>
      <c r="F75" s="6"/>
      <c r="G75" s="6"/>
      <c r="H75" s="6"/>
      <c r="I75" s="19">
        <f t="shared" si="8"/>
        <v>0</v>
      </c>
      <c r="J75" s="19"/>
      <c r="K75" s="19"/>
      <c r="L75" s="19"/>
      <c r="M75" s="19"/>
      <c r="N75" s="19"/>
      <c r="O75" s="19"/>
      <c r="P75" s="19"/>
      <c r="R75" s="72">
        <f t="shared" si="9"/>
        <v>0</v>
      </c>
      <c r="S75" s="72"/>
    </row>
    <row r="76" spans="1:19" ht="14.25">
      <c r="A76" s="44"/>
      <c r="B76" s="4" t="s">
        <v>116</v>
      </c>
      <c r="C76" s="6">
        <v>2</v>
      </c>
      <c r="D76" s="30"/>
      <c r="E76" s="6"/>
      <c r="F76" s="6"/>
      <c r="G76" s="6"/>
      <c r="H76" s="6"/>
      <c r="I76" s="19">
        <f t="shared" si="8"/>
        <v>0</v>
      </c>
      <c r="J76" s="19"/>
      <c r="K76" s="19"/>
      <c r="L76" s="19"/>
      <c r="M76" s="19"/>
      <c r="N76" s="19"/>
      <c r="O76" s="19"/>
      <c r="P76" s="19"/>
      <c r="R76" s="72">
        <f t="shared" si="9"/>
        <v>0</v>
      </c>
      <c r="S76" s="72"/>
    </row>
    <row r="77" spans="1:19" ht="14.25">
      <c r="A77" s="9"/>
      <c r="B77" s="4" t="s">
        <v>116</v>
      </c>
      <c r="C77" s="6">
        <v>2</v>
      </c>
      <c r="D77" s="30"/>
      <c r="E77" s="6"/>
      <c r="F77" s="6"/>
      <c r="G77" s="6"/>
      <c r="H77" s="6"/>
      <c r="I77" s="19">
        <f t="shared" si="8"/>
        <v>0</v>
      </c>
      <c r="J77" s="19"/>
      <c r="K77" s="19"/>
      <c r="L77" s="19"/>
      <c r="M77" s="19"/>
      <c r="N77" s="19"/>
      <c r="O77" s="19"/>
      <c r="P77" s="19"/>
      <c r="R77" s="72">
        <f t="shared" si="9"/>
        <v>0</v>
      </c>
      <c r="S77" s="72"/>
    </row>
    <row r="78" spans="1:19" ht="14.25">
      <c r="A78" s="9"/>
      <c r="B78" s="4" t="s">
        <v>116</v>
      </c>
      <c r="C78" s="6">
        <v>2</v>
      </c>
      <c r="D78" s="30"/>
      <c r="E78" s="6"/>
      <c r="F78" s="6"/>
      <c r="G78" s="6"/>
      <c r="H78" s="6"/>
      <c r="I78" s="19">
        <f t="shared" si="8"/>
        <v>0</v>
      </c>
      <c r="J78" s="19"/>
      <c r="K78" s="19"/>
      <c r="L78" s="19"/>
      <c r="M78" s="19"/>
      <c r="N78" s="19"/>
      <c r="O78" s="19"/>
      <c r="P78" s="19"/>
      <c r="R78" s="72">
        <f t="shared" si="9"/>
        <v>0</v>
      </c>
      <c r="S78" s="72"/>
    </row>
    <row r="79" spans="1:19" ht="14.25">
      <c r="A79" s="56" t="s">
        <v>114</v>
      </c>
      <c r="B79" s="75" t="s">
        <v>165</v>
      </c>
      <c r="C79" s="6"/>
      <c r="D79" s="6"/>
      <c r="E79" s="6"/>
      <c r="F79" s="6"/>
      <c r="G79" s="6"/>
      <c r="H79" s="6"/>
      <c r="I79" s="19"/>
      <c r="J79" s="19"/>
      <c r="K79" s="19"/>
      <c r="L79" s="19"/>
      <c r="M79" s="19"/>
      <c r="N79" s="19"/>
      <c r="O79" s="19"/>
      <c r="P79" s="19"/>
      <c r="R79" s="72"/>
      <c r="S79" s="72">
        <f>IF(SUM(R80:R88)&gt;1,1000,0)</f>
        <v>0</v>
      </c>
    </row>
    <row r="80" spans="1:19" ht="14.25">
      <c r="A80" s="44"/>
      <c r="B80" s="4" t="s">
        <v>116</v>
      </c>
      <c r="C80" s="6">
        <v>1</v>
      </c>
      <c r="D80" s="15"/>
      <c r="E80" s="29"/>
      <c r="F80" s="29"/>
      <c r="G80" s="29"/>
      <c r="H80" s="29"/>
      <c r="I80" s="19"/>
      <c r="J80" s="19"/>
      <c r="K80" s="19"/>
      <c r="L80" s="19"/>
      <c r="M80" s="19"/>
      <c r="N80" s="19">
        <f aca="true" t="shared" si="10" ref="N80:N89">IF(FIND($D80,"　秀優良可合認定")&gt;1,2,0)*1</f>
        <v>0</v>
      </c>
      <c r="O80" s="19"/>
      <c r="P80" s="19"/>
      <c r="R80" s="72">
        <f aca="true" t="shared" si="11" ref="R80:R89">IF(FIND($D80,"　秀優良可合認定")&gt;1,1,0)*$C80</f>
        <v>0</v>
      </c>
      <c r="S80" s="72"/>
    </row>
    <row r="81" spans="1:19" ht="14.25">
      <c r="A81" s="44"/>
      <c r="B81" s="4" t="s">
        <v>116</v>
      </c>
      <c r="C81" s="6">
        <v>1</v>
      </c>
      <c r="D81" s="15"/>
      <c r="E81" s="15"/>
      <c r="F81" s="15"/>
      <c r="G81" s="15"/>
      <c r="H81" s="15"/>
      <c r="I81" s="19"/>
      <c r="J81" s="19"/>
      <c r="K81" s="19"/>
      <c r="L81" s="19"/>
      <c r="M81" s="19"/>
      <c r="N81" s="19">
        <f t="shared" si="10"/>
        <v>0</v>
      </c>
      <c r="O81" s="19"/>
      <c r="P81" s="19"/>
      <c r="R81" s="72">
        <f t="shared" si="11"/>
        <v>0</v>
      </c>
      <c r="S81" s="72"/>
    </row>
    <row r="82" spans="1:19" ht="14.25">
      <c r="A82" s="44"/>
      <c r="B82" s="4" t="s">
        <v>116</v>
      </c>
      <c r="C82" s="6">
        <v>1</v>
      </c>
      <c r="D82" s="15"/>
      <c r="E82" s="15"/>
      <c r="F82" s="15"/>
      <c r="G82" s="15"/>
      <c r="H82" s="15"/>
      <c r="I82" s="19"/>
      <c r="J82" s="19"/>
      <c r="K82" s="19"/>
      <c r="L82" s="19"/>
      <c r="M82" s="19"/>
      <c r="N82" s="19">
        <f t="shared" si="10"/>
        <v>0</v>
      </c>
      <c r="O82" s="19"/>
      <c r="P82" s="19"/>
      <c r="R82" s="72">
        <f t="shared" si="11"/>
        <v>0</v>
      </c>
      <c r="S82" s="72"/>
    </row>
    <row r="83" spans="1:19" ht="14.25">
      <c r="A83" s="44"/>
      <c r="B83" s="4" t="s">
        <v>116</v>
      </c>
      <c r="C83" s="6">
        <v>1</v>
      </c>
      <c r="D83" s="15"/>
      <c r="E83" s="15"/>
      <c r="F83" s="15"/>
      <c r="G83" s="15"/>
      <c r="H83" s="15"/>
      <c r="I83" s="19"/>
      <c r="J83" s="19"/>
      <c r="K83" s="19"/>
      <c r="L83" s="19"/>
      <c r="M83" s="19"/>
      <c r="N83" s="19">
        <f t="shared" si="10"/>
        <v>0</v>
      </c>
      <c r="O83" s="19"/>
      <c r="P83" s="19"/>
      <c r="R83" s="72">
        <f t="shared" si="11"/>
        <v>0</v>
      </c>
      <c r="S83" s="72"/>
    </row>
    <row r="84" spans="1:19" ht="14.25">
      <c r="A84" s="44"/>
      <c r="B84" s="4" t="s">
        <v>116</v>
      </c>
      <c r="C84" s="6">
        <v>1</v>
      </c>
      <c r="D84" s="15"/>
      <c r="E84" s="15"/>
      <c r="F84" s="15"/>
      <c r="G84" s="15"/>
      <c r="H84" s="15"/>
      <c r="I84" s="19"/>
      <c r="J84" s="19"/>
      <c r="K84" s="19"/>
      <c r="L84" s="19"/>
      <c r="M84" s="19"/>
      <c r="N84" s="19">
        <f t="shared" si="10"/>
        <v>0</v>
      </c>
      <c r="O84" s="19"/>
      <c r="P84" s="19"/>
      <c r="R84" s="72">
        <f t="shared" si="11"/>
        <v>0</v>
      </c>
      <c r="S84" s="72"/>
    </row>
    <row r="85" spans="1:19" ht="14.25">
      <c r="A85" s="9"/>
      <c r="B85" s="4" t="s">
        <v>116</v>
      </c>
      <c r="C85" s="6">
        <v>1</v>
      </c>
      <c r="D85" s="15"/>
      <c r="E85" s="6"/>
      <c r="F85" s="6"/>
      <c r="G85" s="6"/>
      <c r="H85" s="6"/>
      <c r="I85" s="19"/>
      <c r="J85" s="19"/>
      <c r="K85" s="19"/>
      <c r="L85" s="19"/>
      <c r="M85" s="19"/>
      <c r="N85" s="19">
        <f t="shared" si="10"/>
        <v>0</v>
      </c>
      <c r="O85" s="19"/>
      <c r="P85" s="19"/>
      <c r="R85" s="72">
        <f t="shared" si="11"/>
        <v>0</v>
      </c>
      <c r="S85" s="72"/>
    </row>
    <row r="86" spans="1:19" ht="14.25">
      <c r="A86" s="9"/>
      <c r="B86" s="4" t="s">
        <v>116</v>
      </c>
      <c r="C86" s="6">
        <v>1</v>
      </c>
      <c r="D86" s="15"/>
      <c r="E86" s="6"/>
      <c r="F86" s="6"/>
      <c r="G86" s="6"/>
      <c r="H86" s="6"/>
      <c r="I86" s="19"/>
      <c r="J86" s="19"/>
      <c r="K86" s="19"/>
      <c r="L86" s="19"/>
      <c r="M86" s="19"/>
      <c r="N86" s="19">
        <f t="shared" si="10"/>
        <v>0</v>
      </c>
      <c r="O86" s="19"/>
      <c r="P86" s="19"/>
      <c r="R86" s="72">
        <f t="shared" si="11"/>
        <v>0</v>
      </c>
      <c r="S86" s="72"/>
    </row>
    <row r="87" spans="1:19" ht="14.25">
      <c r="A87" s="9"/>
      <c r="B87" s="4" t="s">
        <v>116</v>
      </c>
      <c r="C87" s="6">
        <v>1</v>
      </c>
      <c r="D87" s="15"/>
      <c r="E87" s="6"/>
      <c r="F87" s="6"/>
      <c r="G87" s="6"/>
      <c r="H87" s="6"/>
      <c r="I87" s="19"/>
      <c r="J87" s="19"/>
      <c r="K87" s="19"/>
      <c r="L87" s="19"/>
      <c r="M87" s="19"/>
      <c r="N87" s="19">
        <f t="shared" si="10"/>
        <v>0</v>
      </c>
      <c r="O87" s="19"/>
      <c r="P87" s="19"/>
      <c r="R87" s="72">
        <f t="shared" si="11"/>
        <v>0</v>
      </c>
      <c r="S87" s="72"/>
    </row>
    <row r="88" spans="1:19" ht="14.25">
      <c r="A88" s="9"/>
      <c r="B88" s="4" t="s">
        <v>116</v>
      </c>
      <c r="C88" s="6">
        <v>1</v>
      </c>
      <c r="D88" s="15"/>
      <c r="E88" s="6"/>
      <c r="F88" s="6"/>
      <c r="G88" s="6"/>
      <c r="H88" s="6"/>
      <c r="I88" s="19"/>
      <c r="J88" s="19"/>
      <c r="K88" s="19"/>
      <c r="L88" s="19"/>
      <c r="M88" s="19"/>
      <c r="N88" s="19">
        <f t="shared" si="10"/>
        <v>0</v>
      </c>
      <c r="O88" s="19"/>
      <c r="P88" s="19"/>
      <c r="R88" s="72">
        <f t="shared" si="11"/>
        <v>0</v>
      </c>
      <c r="S88" s="72"/>
    </row>
    <row r="89" spans="1:19" ht="14.25">
      <c r="A89" s="9"/>
      <c r="B89" s="4" t="s">
        <v>116</v>
      </c>
      <c r="C89" s="6">
        <v>1</v>
      </c>
      <c r="D89" s="6"/>
      <c r="E89" s="6"/>
      <c r="F89" s="6"/>
      <c r="G89" s="6"/>
      <c r="H89" s="6"/>
      <c r="I89" s="19"/>
      <c r="J89" s="19"/>
      <c r="K89" s="19"/>
      <c r="L89" s="19"/>
      <c r="M89" s="19"/>
      <c r="N89" s="19">
        <f t="shared" si="10"/>
        <v>0</v>
      </c>
      <c r="O89" s="19"/>
      <c r="P89" s="19"/>
      <c r="R89" s="72">
        <f t="shared" si="11"/>
        <v>0</v>
      </c>
      <c r="S89" s="72"/>
    </row>
    <row r="90" spans="1:19" ht="14.25">
      <c r="A90" s="56" t="s">
        <v>123</v>
      </c>
      <c r="B90" s="4"/>
      <c r="C90" s="6"/>
      <c r="D90" s="6"/>
      <c r="E90" s="6"/>
      <c r="F90" s="6"/>
      <c r="G90" s="6"/>
      <c r="H90" s="6"/>
      <c r="I90" s="19"/>
      <c r="J90" s="19"/>
      <c r="K90" s="19"/>
      <c r="L90" s="19"/>
      <c r="M90" s="19"/>
      <c r="N90" s="19"/>
      <c r="O90" s="19"/>
      <c r="P90" s="19"/>
      <c r="R90" s="72"/>
      <c r="S90" s="72"/>
    </row>
    <row r="91" spans="1:19" ht="14.25">
      <c r="A91" s="44"/>
      <c r="B91" s="4" t="s">
        <v>93</v>
      </c>
      <c r="C91" s="6">
        <v>2</v>
      </c>
      <c r="D91" s="15"/>
      <c r="E91" s="29"/>
      <c r="F91" s="29"/>
      <c r="G91" s="29"/>
      <c r="H91" s="29"/>
      <c r="I91" s="19">
        <f aca="true" t="shared" si="12" ref="I91:I96">IF(FIND($D91,"　秀優良可合認定")&gt;1,2,0)*1</f>
        <v>0</v>
      </c>
      <c r="J91" s="19"/>
      <c r="K91" s="19"/>
      <c r="L91" s="19"/>
      <c r="M91" s="19"/>
      <c r="N91" s="19"/>
      <c r="O91" s="19"/>
      <c r="P91" s="19"/>
      <c r="R91" s="72">
        <f aca="true" t="shared" si="13" ref="R91:R100">IF(FIND($D91,"　秀優良可合認定")&gt;1,1,0)*$C91</f>
        <v>0</v>
      </c>
      <c r="S91" s="72"/>
    </row>
    <row r="92" spans="1:19" ht="14.25">
      <c r="A92" s="44"/>
      <c r="B92" s="4" t="s">
        <v>93</v>
      </c>
      <c r="C92" s="6">
        <v>2</v>
      </c>
      <c r="D92" s="15"/>
      <c r="E92" s="29"/>
      <c r="F92" s="29"/>
      <c r="G92" s="29"/>
      <c r="H92" s="29"/>
      <c r="I92" s="19">
        <f t="shared" si="12"/>
        <v>0</v>
      </c>
      <c r="J92" s="19"/>
      <c r="K92" s="19"/>
      <c r="L92" s="19"/>
      <c r="M92" s="19"/>
      <c r="N92" s="19"/>
      <c r="O92" s="19"/>
      <c r="P92" s="19"/>
      <c r="R92" s="72">
        <f t="shared" si="13"/>
        <v>0</v>
      </c>
      <c r="S92" s="72"/>
    </row>
    <row r="93" spans="1:19" ht="14.25">
      <c r="A93" s="44"/>
      <c r="B93" s="4" t="s">
        <v>93</v>
      </c>
      <c r="C93" s="6">
        <v>2</v>
      </c>
      <c r="D93" s="15"/>
      <c r="E93" s="6"/>
      <c r="F93" s="6"/>
      <c r="G93" s="6"/>
      <c r="H93" s="6"/>
      <c r="I93" s="19">
        <f t="shared" si="12"/>
        <v>0</v>
      </c>
      <c r="J93" s="19"/>
      <c r="K93" s="19"/>
      <c r="L93" s="19"/>
      <c r="M93" s="19"/>
      <c r="N93" s="19"/>
      <c r="O93" s="19"/>
      <c r="P93" s="19"/>
      <c r="R93" s="72">
        <f t="shared" si="13"/>
        <v>0</v>
      </c>
      <c r="S93" s="72"/>
    </row>
    <row r="94" spans="1:19" ht="14.25">
      <c r="A94" s="44"/>
      <c r="B94" s="4" t="s">
        <v>93</v>
      </c>
      <c r="C94" s="6">
        <v>2</v>
      </c>
      <c r="D94" s="15"/>
      <c r="E94" s="6"/>
      <c r="F94" s="6"/>
      <c r="G94" s="6"/>
      <c r="H94" s="6"/>
      <c r="I94" s="19">
        <f t="shared" si="12"/>
        <v>0</v>
      </c>
      <c r="J94" s="19"/>
      <c r="K94" s="19"/>
      <c r="L94" s="19"/>
      <c r="M94" s="19"/>
      <c r="N94" s="19"/>
      <c r="O94" s="19"/>
      <c r="P94" s="19"/>
      <c r="R94" s="72">
        <f t="shared" si="13"/>
        <v>0</v>
      </c>
      <c r="S94" s="72"/>
    </row>
    <row r="95" spans="1:19" ht="14.25">
      <c r="A95" s="44"/>
      <c r="B95" s="4" t="s">
        <v>93</v>
      </c>
      <c r="C95" s="6">
        <v>2</v>
      </c>
      <c r="D95" s="15"/>
      <c r="E95" s="6"/>
      <c r="F95" s="6"/>
      <c r="G95" s="6"/>
      <c r="H95" s="6"/>
      <c r="I95" s="19">
        <f t="shared" si="12"/>
        <v>0</v>
      </c>
      <c r="J95" s="19"/>
      <c r="K95" s="19"/>
      <c r="L95" s="19"/>
      <c r="M95" s="19"/>
      <c r="N95" s="19"/>
      <c r="O95" s="19"/>
      <c r="P95" s="19"/>
      <c r="R95" s="72">
        <f>IF(FIND($D95,"　秀優良可合認定")&gt;1,1,0)*$C95</f>
        <v>0</v>
      </c>
      <c r="S95" s="72"/>
    </row>
    <row r="96" spans="1:19" ht="14.25">
      <c r="A96" s="44"/>
      <c r="B96" s="4" t="s">
        <v>93</v>
      </c>
      <c r="C96" s="6">
        <v>2</v>
      </c>
      <c r="D96" s="15"/>
      <c r="E96" s="6"/>
      <c r="F96" s="6"/>
      <c r="G96" s="6"/>
      <c r="H96" s="6"/>
      <c r="I96" s="19">
        <f t="shared" si="12"/>
        <v>0</v>
      </c>
      <c r="J96" s="19"/>
      <c r="K96" s="19"/>
      <c r="L96" s="19"/>
      <c r="M96" s="19"/>
      <c r="N96" s="19"/>
      <c r="O96" s="19"/>
      <c r="P96" s="19"/>
      <c r="R96" s="72">
        <f>IF(FIND($D96,"　秀優良可合認定")&gt;1,1,0)*$C96</f>
        <v>0</v>
      </c>
      <c r="S96" s="72"/>
    </row>
    <row r="97" spans="1:19" ht="14.25">
      <c r="A97" s="87" t="s">
        <v>166</v>
      </c>
      <c r="B97" s="75" t="s">
        <v>167</v>
      </c>
      <c r="C97" s="6"/>
      <c r="D97" s="15"/>
      <c r="E97" s="6"/>
      <c r="F97" s="6"/>
      <c r="G97" s="6"/>
      <c r="H97" s="6"/>
      <c r="I97" s="19"/>
      <c r="J97" s="19"/>
      <c r="K97" s="19"/>
      <c r="L97" s="19"/>
      <c r="M97" s="19"/>
      <c r="N97" s="19"/>
      <c r="O97" s="19"/>
      <c r="P97" s="19"/>
      <c r="R97" s="72"/>
      <c r="S97" s="72"/>
    </row>
    <row r="98" spans="1:19" ht="14.25">
      <c r="A98" s="43"/>
      <c r="B98" s="4" t="s">
        <v>93</v>
      </c>
      <c r="C98" s="6">
        <v>2</v>
      </c>
      <c r="D98" s="15"/>
      <c r="E98" s="6"/>
      <c r="F98" s="6"/>
      <c r="G98" s="6"/>
      <c r="H98" s="6"/>
      <c r="I98" s="19"/>
      <c r="J98" s="19"/>
      <c r="K98" s="19"/>
      <c r="L98" s="19"/>
      <c r="M98" s="19"/>
      <c r="N98" s="19"/>
      <c r="O98" s="19"/>
      <c r="P98" s="19"/>
      <c r="R98" s="72">
        <f t="shared" si="13"/>
        <v>0</v>
      </c>
      <c r="S98" s="72"/>
    </row>
    <row r="99" spans="1:19" ht="14.25">
      <c r="A99" s="43"/>
      <c r="B99" s="4" t="s">
        <v>93</v>
      </c>
      <c r="C99" s="6">
        <v>2</v>
      </c>
      <c r="D99" s="15"/>
      <c r="E99" s="6"/>
      <c r="F99" s="6"/>
      <c r="G99" s="6"/>
      <c r="H99" s="6"/>
      <c r="I99" s="19"/>
      <c r="J99" s="19"/>
      <c r="K99" s="19"/>
      <c r="L99" s="19"/>
      <c r="M99" s="19"/>
      <c r="N99" s="19"/>
      <c r="O99" s="19"/>
      <c r="P99" s="19"/>
      <c r="R99" s="72">
        <f t="shared" si="13"/>
        <v>0</v>
      </c>
      <c r="S99" s="72"/>
    </row>
    <row r="100" spans="1:19" ht="14.25">
      <c r="A100" s="43"/>
      <c r="B100" s="4" t="s">
        <v>93</v>
      </c>
      <c r="C100" s="6">
        <v>2</v>
      </c>
      <c r="D100" s="15"/>
      <c r="E100" s="6"/>
      <c r="F100" s="6"/>
      <c r="G100" s="6"/>
      <c r="H100" s="6"/>
      <c r="I100" s="19"/>
      <c r="J100" s="19"/>
      <c r="K100" s="19"/>
      <c r="L100" s="19"/>
      <c r="M100" s="19"/>
      <c r="N100" s="19"/>
      <c r="O100" s="19"/>
      <c r="P100" s="19"/>
      <c r="R100" s="72">
        <f t="shared" si="13"/>
        <v>0</v>
      </c>
      <c r="S100" s="72"/>
    </row>
    <row r="101" spans="3:19" ht="13.5">
      <c r="C101" s="50">
        <f>SUM(R46:R89)</f>
        <v>0</v>
      </c>
      <c r="D101" s="85" t="s">
        <v>164</v>
      </c>
      <c r="H101" s="42" t="s">
        <v>110</v>
      </c>
      <c r="I101" s="19">
        <f aca="true" t="shared" si="14" ref="I101:P101">SUM(I46:I100)</f>
        <v>0</v>
      </c>
      <c r="J101" s="19">
        <f t="shared" si="14"/>
        <v>0</v>
      </c>
      <c r="K101" s="19">
        <f t="shared" si="14"/>
        <v>0</v>
      </c>
      <c r="L101" s="19">
        <f t="shared" si="14"/>
        <v>0</v>
      </c>
      <c r="M101" s="19">
        <f t="shared" si="14"/>
        <v>0</v>
      </c>
      <c r="N101" s="19">
        <f t="shared" si="14"/>
        <v>0</v>
      </c>
      <c r="O101" s="19">
        <f t="shared" si="14"/>
        <v>0</v>
      </c>
      <c r="P101" s="19">
        <f t="shared" si="14"/>
        <v>0</v>
      </c>
      <c r="R101" s="72">
        <f>SUM(R46:R100)</f>
        <v>0</v>
      </c>
      <c r="S101" s="72">
        <f>SUM(S46:S100)</f>
        <v>0</v>
      </c>
    </row>
    <row r="102" spans="3:4" ht="13.5">
      <c r="C102" s="82"/>
      <c r="D102" s="77"/>
    </row>
  </sheetData>
  <sheetProtection/>
  <mergeCells count="11">
    <mergeCell ref="B44:B45"/>
    <mergeCell ref="A29:A30"/>
    <mergeCell ref="I44:P44"/>
    <mergeCell ref="A44:A45"/>
    <mergeCell ref="A1:M1"/>
    <mergeCell ref="A2:M2"/>
    <mergeCell ref="I23:P23"/>
    <mergeCell ref="I29:P29"/>
    <mergeCell ref="B23:B24"/>
    <mergeCell ref="A23:A24"/>
    <mergeCell ref="B29:B30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3.5"/>
  <cols>
    <col min="1" max="1" width="20.625" style="0" customWidth="1"/>
    <col min="3" max="3" width="9.00390625" style="46" customWidth="1"/>
    <col min="9" max="16" width="4.625" style="0" customWidth="1"/>
    <col min="18" max="18" width="9.25390625" style="51" customWidth="1"/>
    <col min="19" max="20" width="3.50390625" style="51" bestFit="1" customWidth="1"/>
    <col min="21" max="21" width="2.50390625" style="0" bestFit="1" customWidth="1"/>
  </cols>
  <sheetData>
    <row r="1" ht="13.5">
      <c r="A1" s="2" t="s">
        <v>125</v>
      </c>
    </row>
    <row r="2" ht="13.5">
      <c r="A2" s="61" t="s">
        <v>140</v>
      </c>
    </row>
    <row r="3" ht="13.5">
      <c r="A3" s="61" t="s">
        <v>146</v>
      </c>
    </row>
    <row r="4" ht="13.5">
      <c r="A4" s="61" t="s">
        <v>141</v>
      </c>
    </row>
    <row r="5" ht="13.5">
      <c r="A5" s="61" t="s">
        <v>142</v>
      </c>
    </row>
    <row r="6" ht="13.5">
      <c r="A6" s="61" t="s">
        <v>143</v>
      </c>
    </row>
    <row r="7" ht="13.5">
      <c r="A7" s="61" t="s">
        <v>147</v>
      </c>
    </row>
    <row r="8" ht="13.5">
      <c r="A8" s="61" t="s">
        <v>144</v>
      </c>
    </row>
    <row r="9" ht="13.5">
      <c r="A9" s="61" t="s">
        <v>145</v>
      </c>
    </row>
    <row r="10" ht="13.5">
      <c r="A10" s="61" t="s">
        <v>161</v>
      </c>
    </row>
    <row r="11" ht="13.5">
      <c r="A11" s="57"/>
    </row>
    <row r="12" spans="1:3" ht="13.5">
      <c r="A12" s="62" t="s">
        <v>127</v>
      </c>
      <c r="B12" s="62"/>
      <c r="C12" s="63"/>
    </row>
    <row r="13" spans="1:3" ht="13.5">
      <c r="A13" s="64" t="s">
        <v>126</v>
      </c>
      <c r="B13" s="65" t="s">
        <v>155</v>
      </c>
      <c r="C13" s="63"/>
    </row>
    <row r="14" spans="1:3" ht="13.5">
      <c r="A14" s="66" t="s">
        <v>130</v>
      </c>
      <c r="B14" s="67" t="str">
        <f>IF($S47=22,"○","×")</f>
        <v>×</v>
      </c>
      <c r="C14" s="68" t="s">
        <v>128</v>
      </c>
    </row>
    <row r="15" spans="1:3" ht="13.5">
      <c r="A15" s="79" t="s">
        <v>162</v>
      </c>
      <c r="B15" s="80" t="str">
        <f>IF($U47&gt;=2,"○","×")</f>
        <v>×</v>
      </c>
      <c r="C15" s="81" t="s">
        <v>128</v>
      </c>
    </row>
    <row r="16" spans="1:3" ht="13.5">
      <c r="A16" s="66" t="s">
        <v>131</v>
      </c>
      <c r="B16" s="67" t="str">
        <f>IF($R53&gt;=2,"○","×")</f>
        <v>×</v>
      </c>
      <c r="C16" s="68" t="s">
        <v>128</v>
      </c>
    </row>
    <row r="18" ht="13.5">
      <c r="A18" s="47" t="s">
        <v>12</v>
      </c>
    </row>
    <row r="19" spans="1:16" ht="13.5">
      <c r="A19" s="3"/>
      <c r="B19" s="98" t="s">
        <v>97</v>
      </c>
      <c r="C19" s="26"/>
      <c r="D19" s="27" t="s">
        <v>1</v>
      </c>
      <c r="E19" s="27" t="s">
        <v>2</v>
      </c>
      <c r="F19" s="27" t="s">
        <v>4</v>
      </c>
      <c r="G19" s="27" t="s">
        <v>5</v>
      </c>
      <c r="H19" s="27" t="s">
        <v>7</v>
      </c>
      <c r="I19" s="96" t="s">
        <v>99</v>
      </c>
      <c r="J19" s="97"/>
      <c r="K19" s="97"/>
      <c r="L19" s="97"/>
      <c r="M19" s="97"/>
      <c r="N19" s="97"/>
      <c r="O19" s="97"/>
      <c r="P19" s="97"/>
    </row>
    <row r="20" spans="1:16" ht="24">
      <c r="A20" s="7"/>
      <c r="B20" s="99"/>
      <c r="C20" s="22" t="s">
        <v>0</v>
      </c>
      <c r="D20" s="22" t="s">
        <v>98</v>
      </c>
      <c r="E20" s="22" t="s">
        <v>3</v>
      </c>
      <c r="F20" s="22" t="s">
        <v>119</v>
      </c>
      <c r="G20" s="22" t="s">
        <v>6</v>
      </c>
      <c r="H20" s="22" t="s">
        <v>8</v>
      </c>
      <c r="I20" s="21" t="s">
        <v>100</v>
      </c>
      <c r="J20" s="21" t="s">
        <v>101</v>
      </c>
      <c r="K20" s="21" t="s">
        <v>102</v>
      </c>
      <c r="L20" s="21" t="s">
        <v>103</v>
      </c>
      <c r="M20" s="21" t="s">
        <v>104</v>
      </c>
      <c r="N20" s="21" t="s">
        <v>105</v>
      </c>
      <c r="O20" s="21" t="s">
        <v>106</v>
      </c>
      <c r="P20" s="21" t="s">
        <v>107</v>
      </c>
    </row>
    <row r="21" spans="1:19" ht="14.25">
      <c r="A21" s="24" t="s">
        <v>139</v>
      </c>
      <c r="B21" s="18" t="s">
        <v>10</v>
      </c>
      <c r="C21" s="14">
        <v>3</v>
      </c>
      <c r="D21" s="30"/>
      <c r="E21" s="29"/>
      <c r="F21" s="29"/>
      <c r="G21" s="29"/>
      <c r="H21" s="29"/>
      <c r="I21" s="19"/>
      <c r="J21" s="19"/>
      <c r="K21" s="19">
        <f>IF(FIND($D21,"　秀優良可合認定")&gt;1,2,0)*2</f>
        <v>0</v>
      </c>
      <c r="L21" s="19"/>
      <c r="M21" s="19"/>
      <c r="N21" s="19"/>
      <c r="O21" s="19"/>
      <c r="P21" s="19"/>
      <c r="R21" s="52">
        <f aca="true" t="shared" si="0" ref="R21:R46">IF(FIND($D21,"　秀優良可合認定")&gt;1,1,0)*$C21</f>
        <v>0</v>
      </c>
      <c r="S21" s="51">
        <f>R21</f>
        <v>0</v>
      </c>
    </row>
    <row r="22" spans="1:19" ht="14.25">
      <c r="A22" s="5" t="s">
        <v>13</v>
      </c>
      <c r="B22" s="12" t="s">
        <v>10</v>
      </c>
      <c r="C22" s="6">
        <v>3</v>
      </c>
      <c r="D22" s="30"/>
      <c r="E22" s="29"/>
      <c r="F22" s="29"/>
      <c r="G22" s="29"/>
      <c r="H22" s="29"/>
      <c r="I22" s="19"/>
      <c r="J22" s="19"/>
      <c r="K22" s="19">
        <f>IF(FIND($D22,"　秀優良可合認定")&gt;1,2,0)*2</f>
        <v>0</v>
      </c>
      <c r="L22" s="19"/>
      <c r="M22" s="19"/>
      <c r="N22" s="19"/>
      <c r="O22" s="19"/>
      <c r="P22" s="19"/>
      <c r="R22" s="52">
        <f t="shared" si="0"/>
        <v>0</v>
      </c>
      <c r="S22" s="51">
        <f>R22</f>
        <v>0</v>
      </c>
    </row>
    <row r="23" spans="1:19" ht="14.25">
      <c r="A23" s="5" t="s">
        <v>14</v>
      </c>
      <c r="B23" s="12" t="s">
        <v>10</v>
      </c>
      <c r="C23" s="6">
        <v>3</v>
      </c>
      <c r="D23" s="30"/>
      <c r="E23" s="29"/>
      <c r="F23" s="29"/>
      <c r="G23" s="29"/>
      <c r="H23" s="29"/>
      <c r="I23" s="19"/>
      <c r="J23" s="19"/>
      <c r="K23" s="19">
        <f>IF(FIND($D23,"　秀優良可合認定")&gt;1,2,0)*2</f>
        <v>0</v>
      </c>
      <c r="L23" s="19"/>
      <c r="M23" s="19"/>
      <c r="N23" s="19"/>
      <c r="O23" s="19"/>
      <c r="P23" s="19"/>
      <c r="R23" s="52">
        <f t="shared" si="0"/>
        <v>0</v>
      </c>
      <c r="S23" s="51">
        <f>R23</f>
        <v>0</v>
      </c>
    </row>
    <row r="24" spans="1:19" ht="14.25">
      <c r="A24" s="5" t="s">
        <v>15</v>
      </c>
      <c r="B24" s="12" t="s">
        <v>10</v>
      </c>
      <c r="C24" s="6">
        <v>3</v>
      </c>
      <c r="D24" s="30"/>
      <c r="E24" s="29"/>
      <c r="F24" s="29"/>
      <c r="G24" s="29"/>
      <c r="H24" s="29"/>
      <c r="I24" s="19"/>
      <c r="J24" s="19"/>
      <c r="K24" s="19">
        <f>IF(FIND($D24,"　秀優良可合認定")&gt;1,2,0)*2</f>
        <v>0</v>
      </c>
      <c r="L24" s="19"/>
      <c r="M24" s="19"/>
      <c r="N24" s="19"/>
      <c r="O24" s="19"/>
      <c r="P24" s="19"/>
      <c r="R24" s="52">
        <f t="shared" si="0"/>
        <v>0</v>
      </c>
      <c r="S24" s="51">
        <f>R24</f>
        <v>0</v>
      </c>
    </row>
    <row r="25" spans="1:19" ht="14.25">
      <c r="A25" s="5" t="s">
        <v>16</v>
      </c>
      <c r="B25" s="12" t="s">
        <v>10</v>
      </c>
      <c r="C25" s="6">
        <v>3</v>
      </c>
      <c r="D25" s="30"/>
      <c r="E25" s="29"/>
      <c r="F25" s="29"/>
      <c r="G25" s="29"/>
      <c r="H25" s="29"/>
      <c r="I25" s="19"/>
      <c r="J25" s="19"/>
      <c r="K25" s="19">
        <f>IF(FIND($D25,"　秀優良可合認定")&gt;1,2,0)*2</f>
        <v>0</v>
      </c>
      <c r="L25" s="19"/>
      <c r="M25" s="19"/>
      <c r="N25" s="19"/>
      <c r="O25" s="19"/>
      <c r="P25" s="19"/>
      <c r="R25" s="52">
        <f t="shared" si="0"/>
        <v>0</v>
      </c>
      <c r="S25" s="51">
        <f>R25</f>
        <v>0</v>
      </c>
    </row>
    <row r="26" spans="1:20" ht="14.25">
      <c r="A26" s="5" t="s">
        <v>17</v>
      </c>
      <c r="B26" s="4" t="s">
        <v>93</v>
      </c>
      <c r="C26" s="6">
        <v>3</v>
      </c>
      <c r="D26" s="30"/>
      <c r="E26" s="6"/>
      <c r="F26" s="6"/>
      <c r="G26" s="6"/>
      <c r="H26" s="6"/>
      <c r="I26" s="19"/>
      <c r="J26" s="19"/>
      <c r="K26" s="19">
        <f>IF(FIND($D26,"　秀優良可合認定")&gt;1,1,0)*1</f>
        <v>0</v>
      </c>
      <c r="L26" s="19"/>
      <c r="M26" s="19"/>
      <c r="N26" s="19"/>
      <c r="O26" s="19"/>
      <c r="P26" s="19"/>
      <c r="R26" s="52">
        <f t="shared" si="0"/>
        <v>0</v>
      </c>
      <c r="T26" s="51">
        <f>R26</f>
        <v>0</v>
      </c>
    </row>
    <row r="27" spans="1:20" ht="14.25">
      <c r="A27" s="5" t="s">
        <v>18</v>
      </c>
      <c r="B27" s="4" t="s">
        <v>93</v>
      </c>
      <c r="C27" s="6">
        <v>2</v>
      </c>
      <c r="D27" s="30"/>
      <c r="E27" s="29"/>
      <c r="F27" s="29"/>
      <c r="G27" s="29"/>
      <c r="H27" s="29"/>
      <c r="I27" s="19"/>
      <c r="J27" s="19"/>
      <c r="K27" s="19">
        <f>IF(FIND($D27,"　秀優良可合認定")&gt;1,1,0)*1</f>
        <v>0</v>
      </c>
      <c r="L27" s="19"/>
      <c r="M27" s="19"/>
      <c r="N27" s="19"/>
      <c r="O27" s="19"/>
      <c r="P27" s="19"/>
      <c r="R27" s="52">
        <f t="shared" si="0"/>
        <v>0</v>
      </c>
      <c r="T27" s="51">
        <f>R27</f>
        <v>0</v>
      </c>
    </row>
    <row r="28" spans="1:20" ht="14.25">
      <c r="A28" s="5" t="s">
        <v>19</v>
      </c>
      <c r="B28" s="4" t="s">
        <v>93</v>
      </c>
      <c r="C28" s="6">
        <v>2</v>
      </c>
      <c r="D28" s="30"/>
      <c r="E28" s="29"/>
      <c r="F28" s="29"/>
      <c r="G28" s="29"/>
      <c r="H28" s="29"/>
      <c r="I28" s="19"/>
      <c r="J28" s="19"/>
      <c r="K28" s="19">
        <f>IF(FIND($D28,"　秀優良可合認定")&gt;1,1,0)*1</f>
        <v>0</v>
      </c>
      <c r="L28" s="19"/>
      <c r="M28" s="19"/>
      <c r="N28" s="19"/>
      <c r="O28" s="19"/>
      <c r="P28" s="19"/>
      <c r="R28" s="52">
        <f t="shared" si="0"/>
        <v>0</v>
      </c>
      <c r="T28" s="51">
        <f>R28</f>
        <v>0</v>
      </c>
    </row>
    <row r="29" spans="1:19" ht="14.25">
      <c r="A29" s="5" t="s">
        <v>20</v>
      </c>
      <c r="B29" s="16" t="s">
        <v>92</v>
      </c>
      <c r="C29" s="6">
        <v>2</v>
      </c>
      <c r="D29" s="30"/>
      <c r="E29" s="29"/>
      <c r="F29" s="29"/>
      <c r="G29" s="29"/>
      <c r="H29" s="29"/>
      <c r="I29" s="19"/>
      <c r="J29" s="19"/>
      <c r="K29" s="19">
        <f>IF(FIND($D29,"　秀優良可合認定")&gt;1,2,0)*1</f>
        <v>0</v>
      </c>
      <c r="L29" s="19"/>
      <c r="M29" s="19"/>
      <c r="N29" s="19"/>
      <c r="O29" s="19"/>
      <c r="P29" s="19"/>
      <c r="R29" s="52">
        <f t="shared" si="0"/>
        <v>0</v>
      </c>
      <c r="S29" s="51">
        <f>R29</f>
        <v>0</v>
      </c>
    </row>
    <row r="30" spans="1:20" ht="14.25">
      <c r="A30" s="5" t="s">
        <v>21</v>
      </c>
      <c r="B30" s="15" t="s">
        <v>93</v>
      </c>
      <c r="C30" s="6">
        <v>2</v>
      </c>
      <c r="D30" s="30"/>
      <c r="E30" s="6"/>
      <c r="F30" s="6"/>
      <c r="G30" s="6"/>
      <c r="H30" s="6"/>
      <c r="I30" s="19"/>
      <c r="J30" s="19"/>
      <c r="K30" s="19">
        <f>IF(FIND($D30,"　秀優良可合認定")&gt;1,1,0)*1</f>
        <v>0</v>
      </c>
      <c r="L30" s="19"/>
      <c r="M30" s="19"/>
      <c r="N30" s="19"/>
      <c r="O30" s="19"/>
      <c r="P30" s="19"/>
      <c r="R30" s="52">
        <f t="shared" si="0"/>
        <v>0</v>
      </c>
      <c r="T30" s="51">
        <f>R30</f>
        <v>0</v>
      </c>
    </row>
    <row r="31" spans="1:20" ht="14.25">
      <c r="A31" s="5" t="s">
        <v>22</v>
      </c>
      <c r="B31" s="15" t="s">
        <v>93</v>
      </c>
      <c r="C31" s="6">
        <v>2</v>
      </c>
      <c r="D31" s="30"/>
      <c r="E31" s="6"/>
      <c r="F31" s="6"/>
      <c r="G31" s="6"/>
      <c r="H31" s="6"/>
      <c r="I31" s="19"/>
      <c r="J31" s="19"/>
      <c r="K31" s="19">
        <f>IF(FIND($D31,"　秀優良可合認定")&gt;1,1,0)*1</f>
        <v>0</v>
      </c>
      <c r="L31" s="19"/>
      <c r="M31" s="19"/>
      <c r="N31" s="19"/>
      <c r="O31" s="19"/>
      <c r="P31" s="19"/>
      <c r="R31" s="52">
        <f t="shared" si="0"/>
        <v>0</v>
      </c>
      <c r="T31" s="51">
        <f>R31</f>
        <v>0</v>
      </c>
    </row>
    <row r="32" spans="1:20" ht="14.25">
      <c r="A32" s="5" t="s">
        <v>23</v>
      </c>
      <c r="B32" s="15" t="s">
        <v>93</v>
      </c>
      <c r="C32" s="6">
        <v>2</v>
      </c>
      <c r="D32" s="30"/>
      <c r="E32" s="6"/>
      <c r="F32" s="6"/>
      <c r="G32" s="6"/>
      <c r="H32" s="6"/>
      <c r="I32" s="19"/>
      <c r="J32" s="19"/>
      <c r="K32" s="19">
        <f>IF(FIND($D32,"　秀優良可合認定")&gt;1,1,0)*1</f>
        <v>0</v>
      </c>
      <c r="L32" s="19"/>
      <c r="M32" s="19"/>
      <c r="N32" s="19"/>
      <c r="O32" s="19"/>
      <c r="P32" s="19"/>
      <c r="R32" s="52">
        <f t="shared" si="0"/>
        <v>0</v>
      </c>
      <c r="T32" s="51">
        <f>R32</f>
        <v>0</v>
      </c>
    </row>
    <row r="33" spans="1:19" ht="14.25">
      <c r="A33" s="5" t="s">
        <v>24</v>
      </c>
      <c r="B33" s="16" t="s">
        <v>92</v>
      </c>
      <c r="C33" s="6">
        <v>2</v>
      </c>
      <c r="D33" s="30"/>
      <c r="E33" s="29"/>
      <c r="F33" s="29"/>
      <c r="G33" s="29"/>
      <c r="H33" s="29"/>
      <c r="I33" s="19"/>
      <c r="J33" s="19"/>
      <c r="K33" s="19">
        <f>IF(FIND($D33,"　秀優良可合認定")&gt;1,2,0)*1</f>
        <v>0</v>
      </c>
      <c r="L33" s="19"/>
      <c r="M33" s="19"/>
      <c r="N33" s="19"/>
      <c r="O33" s="19"/>
      <c r="P33" s="19"/>
      <c r="R33" s="52">
        <f t="shared" si="0"/>
        <v>0</v>
      </c>
      <c r="S33" s="51">
        <f>R33</f>
        <v>0</v>
      </c>
    </row>
    <row r="34" spans="1:21" ht="14.25">
      <c r="A34" s="5" t="s">
        <v>25</v>
      </c>
      <c r="B34" s="15" t="s">
        <v>93</v>
      </c>
      <c r="C34" s="6">
        <v>2</v>
      </c>
      <c r="D34" s="30"/>
      <c r="E34" s="29"/>
      <c r="F34" s="29"/>
      <c r="G34" s="29"/>
      <c r="H34" s="29"/>
      <c r="I34" s="19"/>
      <c r="J34" s="19"/>
      <c r="K34" s="19">
        <f>IF(FIND($D34,"　秀優良可合認定")&gt;1,1,0)*1</f>
        <v>0</v>
      </c>
      <c r="L34" s="19"/>
      <c r="M34" s="19"/>
      <c r="N34" s="19"/>
      <c r="O34" s="19"/>
      <c r="P34" s="19"/>
      <c r="R34" s="52">
        <f t="shared" si="0"/>
        <v>0</v>
      </c>
      <c r="T34" s="51">
        <f>R34</f>
        <v>0</v>
      </c>
      <c r="U34" s="78">
        <f>R34</f>
        <v>0</v>
      </c>
    </row>
    <row r="35" spans="1:21" ht="14.25">
      <c r="A35" s="5" t="s">
        <v>26</v>
      </c>
      <c r="B35" s="15" t="s">
        <v>93</v>
      </c>
      <c r="C35" s="6">
        <v>2</v>
      </c>
      <c r="D35" s="30"/>
      <c r="E35" s="29"/>
      <c r="F35" s="29"/>
      <c r="G35" s="29"/>
      <c r="H35" s="29"/>
      <c r="I35" s="19"/>
      <c r="J35" s="19"/>
      <c r="K35" s="19">
        <f>IF(FIND($D35,"　秀優良可合認定")&gt;1,1,0)*1</f>
        <v>0</v>
      </c>
      <c r="L35" s="19"/>
      <c r="M35" s="19"/>
      <c r="N35" s="19"/>
      <c r="O35" s="19"/>
      <c r="P35" s="19"/>
      <c r="R35" s="52">
        <f t="shared" si="0"/>
        <v>0</v>
      </c>
      <c r="T35" s="51">
        <f>R35</f>
        <v>0</v>
      </c>
      <c r="U35" s="78">
        <f>R35</f>
        <v>0</v>
      </c>
    </row>
    <row r="36" spans="1:21" ht="14.25">
      <c r="A36" s="5" t="s">
        <v>156</v>
      </c>
      <c r="B36" s="15" t="s">
        <v>93</v>
      </c>
      <c r="C36" s="6">
        <v>2</v>
      </c>
      <c r="D36" s="30"/>
      <c r="E36" s="6"/>
      <c r="F36" s="6"/>
      <c r="G36" s="6"/>
      <c r="H36" s="6"/>
      <c r="I36" s="19"/>
      <c r="J36" s="19"/>
      <c r="K36" s="19">
        <f>IF(FIND($D36,"　秀優良可合認定")&gt;1,1,0)*1</f>
        <v>0</v>
      </c>
      <c r="L36" s="19"/>
      <c r="M36" s="19"/>
      <c r="N36" s="19"/>
      <c r="O36" s="19"/>
      <c r="P36" s="19"/>
      <c r="R36" s="52">
        <f t="shared" si="0"/>
        <v>0</v>
      </c>
      <c r="T36" s="51">
        <f>R36</f>
        <v>0</v>
      </c>
      <c r="U36" s="78">
        <f>R36</f>
        <v>0</v>
      </c>
    </row>
    <row r="37" spans="1:21" ht="14.25">
      <c r="A37" s="5" t="s">
        <v>27</v>
      </c>
      <c r="B37" s="15" t="s">
        <v>93</v>
      </c>
      <c r="C37" s="6">
        <v>2</v>
      </c>
      <c r="D37" s="30"/>
      <c r="E37" s="6"/>
      <c r="F37" s="6"/>
      <c r="G37" s="6"/>
      <c r="H37" s="6"/>
      <c r="I37" s="19"/>
      <c r="J37" s="19"/>
      <c r="K37" s="19">
        <f>IF(FIND($D37,"　秀優良可合認定")&gt;1,1,0)*1</f>
        <v>0</v>
      </c>
      <c r="L37" s="19"/>
      <c r="M37" s="19"/>
      <c r="N37" s="19"/>
      <c r="O37" s="19"/>
      <c r="P37" s="19"/>
      <c r="R37" s="52">
        <f t="shared" si="0"/>
        <v>0</v>
      </c>
      <c r="T37" s="51">
        <f>R37</f>
        <v>0</v>
      </c>
      <c r="U37" s="78">
        <f>R37</f>
        <v>0</v>
      </c>
    </row>
    <row r="38" spans="1:19" ht="14.25">
      <c r="A38" s="5" t="s">
        <v>28</v>
      </c>
      <c r="B38" s="16" t="s">
        <v>92</v>
      </c>
      <c r="C38" s="6">
        <v>1</v>
      </c>
      <c r="D38" s="30"/>
      <c r="E38" s="29"/>
      <c r="F38" s="29"/>
      <c r="G38" s="29"/>
      <c r="H38" s="29"/>
      <c r="I38" s="19"/>
      <c r="J38" s="19"/>
      <c r="K38" s="19">
        <f>IF(FIND($D38,"　秀優良可合認定")&gt;1,2,0)*1.5</f>
        <v>0</v>
      </c>
      <c r="L38" s="19"/>
      <c r="M38" s="19"/>
      <c r="N38" s="19"/>
      <c r="O38" s="19"/>
      <c r="P38" s="19"/>
      <c r="R38" s="52">
        <f t="shared" si="0"/>
        <v>0</v>
      </c>
      <c r="S38" s="51">
        <f>R38</f>
        <v>0</v>
      </c>
    </row>
    <row r="39" spans="1:20" ht="14.25">
      <c r="A39" s="5" t="s">
        <v>29</v>
      </c>
      <c r="B39" s="15" t="s">
        <v>93</v>
      </c>
      <c r="C39" s="6">
        <v>2</v>
      </c>
      <c r="D39" s="30"/>
      <c r="E39" s="6"/>
      <c r="F39" s="6"/>
      <c r="G39" s="6"/>
      <c r="H39" s="6"/>
      <c r="I39" s="19"/>
      <c r="J39" s="19"/>
      <c r="K39" s="19">
        <f>IF(FIND($D39,"　秀優良可合認定")&gt;1,1,0)*1</f>
        <v>0</v>
      </c>
      <c r="L39" s="19"/>
      <c r="M39" s="19"/>
      <c r="N39" s="19"/>
      <c r="O39" s="19"/>
      <c r="P39" s="19"/>
      <c r="R39" s="52">
        <f t="shared" si="0"/>
        <v>0</v>
      </c>
      <c r="T39" s="51">
        <f>R39</f>
        <v>0</v>
      </c>
    </row>
    <row r="40" spans="1:20" ht="14.25">
      <c r="A40" s="5" t="s">
        <v>30</v>
      </c>
      <c r="B40" s="15" t="s">
        <v>93</v>
      </c>
      <c r="C40" s="6">
        <v>2</v>
      </c>
      <c r="D40" s="30"/>
      <c r="E40" s="6"/>
      <c r="F40" s="6"/>
      <c r="G40" s="6"/>
      <c r="H40" s="6"/>
      <c r="I40" s="19"/>
      <c r="J40" s="19"/>
      <c r="K40" s="19">
        <f>IF(FIND($D40,"　秀優良可合認定")&gt;1,1,0)*1</f>
        <v>0</v>
      </c>
      <c r="L40" s="19"/>
      <c r="M40" s="19"/>
      <c r="N40" s="19"/>
      <c r="O40" s="19"/>
      <c r="P40" s="19"/>
      <c r="R40" s="52">
        <f t="shared" si="0"/>
        <v>0</v>
      </c>
      <c r="T40" s="51">
        <f>R40</f>
        <v>0</v>
      </c>
    </row>
    <row r="41" spans="1:20" ht="14.25">
      <c r="A41" s="5" t="s">
        <v>31</v>
      </c>
      <c r="B41" s="15" t="s">
        <v>93</v>
      </c>
      <c r="C41" s="6">
        <v>2</v>
      </c>
      <c r="D41" s="30"/>
      <c r="E41" s="6"/>
      <c r="F41" s="6"/>
      <c r="G41" s="6"/>
      <c r="H41" s="6"/>
      <c r="I41" s="19"/>
      <c r="J41" s="19"/>
      <c r="K41" s="19">
        <f>IF(FIND($D41,"　秀優良可合認定")&gt;1,1,0)*1</f>
        <v>0</v>
      </c>
      <c r="L41" s="19"/>
      <c r="M41" s="19"/>
      <c r="N41" s="19"/>
      <c r="O41" s="19"/>
      <c r="P41" s="19"/>
      <c r="R41" s="52">
        <f t="shared" si="0"/>
        <v>0</v>
      </c>
      <c r="T41" s="51">
        <f>R41</f>
        <v>0</v>
      </c>
    </row>
    <row r="42" spans="1:20" ht="14.25">
      <c r="A42" s="5" t="s">
        <v>32</v>
      </c>
      <c r="B42" s="15" t="s">
        <v>93</v>
      </c>
      <c r="C42" s="6">
        <v>2</v>
      </c>
      <c r="D42" s="30"/>
      <c r="E42" s="6"/>
      <c r="F42" s="6"/>
      <c r="G42" s="6"/>
      <c r="H42" s="6"/>
      <c r="I42" s="19"/>
      <c r="J42" s="19"/>
      <c r="K42" s="19">
        <f>IF(FIND($D42,"　秀優良可合認定")&gt;1,1,0)*1</f>
        <v>0</v>
      </c>
      <c r="L42" s="19"/>
      <c r="M42" s="19"/>
      <c r="N42" s="19"/>
      <c r="O42" s="19"/>
      <c r="P42" s="19"/>
      <c r="R42" s="52">
        <f t="shared" si="0"/>
        <v>0</v>
      </c>
      <c r="T42" s="51">
        <f>R42</f>
        <v>0</v>
      </c>
    </row>
    <row r="43" spans="1:19" ht="14.25">
      <c r="A43" s="5" t="s">
        <v>33</v>
      </c>
      <c r="B43" s="16" t="s">
        <v>92</v>
      </c>
      <c r="C43" s="6">
        <v>2</v>
      </c>
      <c r="D43" s="30"/>
      <c r="E43" s="29"/>
      <c r="F43" s="29"/>
      <c r="G43" s="29"/>
      <c r="H43" s="29"/>
      <c r="I43" s="19">
        <f>IF(FIND($D43,"　秀優良可合認定")&gt;1,1,0)*1</f>
        <v>0</v>
      </c>
      <c r="J43" s="19"/>
      <c r="K43" s="19"/>
      <c r="L43" s="19"/>
      <c r="M43" s="19">
        <f>IF(FIND($D43,"　秀優良可合認定")&gt;1,1,0)*1</f>
        <v>0</v>
      </c>
      <c r="N43" s="19">
        <f>IF(FIND($D43,"　秀優良可合認定")&gt;1,1,0)*1</f>
        <v>0</v>
      </c>
      <c r="O43" s="19">
        <f>IF(FIND($D43,"　秀優良可合認定")&gt;1,2,0)*1</f>
        <v>0</v>
      </c>
      <c r="P43" s="19">
        <f>IF(FIND($D43,"　秀優良可合認定")&gt;1,2,0)*1</f>
        <v>0</v>
      </c>
      <c r="R43" s="52">
        <f t="shared" si="0"/>
        <v>0</v>
      </c>
      <c r="S43" s="51">
        <f>R43</f>
        <v>0</v>
      </c>
    </row>
    <row r="44" spans="1:20" ht="14.25">
      <c r="A44" s="5" t="s">
        <v>34</v>
      </c>
      <c r="B44" s="15" t="s">
        <v>93</v>
      </c>
      <c r="C44" s="6">
        <v>1</v>
      </c>
      <c r="D44" s="30"/>
      <c r="E44" s="6"/>
      <c r="F44" s="6"/>
      <c r="G44" s="6"/>
      <c r="H44" s="6"/>
      <c r="I44" s="19"/>
      <c r="J44" s="19"/>
      <c r="K44" s="19"/>
      <c r="L44" s="19"/>
      <c r="M44" s="19"/>
      <c r="N44" s="19">
        <f>IF(FIND($D44,"　秀優良可合認定")&gt;1,1,0)*1</f>
        <v>0</v>
      </c>
      <c r="O44" s="19"/>
      <c r="P44" s="19"/>
      <c r="R44" s="52">
        <f t="shared" si="0"/>
        <v>0</v>
      </c>
      <c r="T44" s="51">
        <f>R44</f>
        <v>0</v>
      </c>
    </row>
    <row r="45" spans="1:20" ht="14.25">
      <c r="A45" s="5" t="s">
        <v>35</v>
      </c>
      <c r="B45" s="15" t="s">
        <v>93</v>
      </c>
      <c r="C45" s="6">
        <v>1</v>
      </c>
      <c r="D45" s="30"/>
      <c r="E45" s="6"/>
      <c r="F45" s="6"/>
      <c r="G45" s="6"/>
      <c r="H45" s="6"/>
      <c r="I45" s="19"/>
      <c r="J45" s="19"/>
      <c r="K45" s="19"/>
      <c r="L45" s="19"/>
      <c r="M45" s="19"/>
      <c r="N45" s="19">
        <f>IF(FIND($D45,"　秀優良可合認定")&gt;1,1,0)*1</f>
        <v>0</v>
      </c>
      <c r="O45" s="19"/>
      <c r="P45" s="19"/>
      <c r="R45" s="52">
        <f t="shared" si="0"/>
        <v>0</v>
      </c>
      <c r="T45" s="51">
        <f>R45</f>
        <v>0</v>
      </c>
    </row>
    <row r="46" spans="1:20" ht="14.25">
      <c r="A46" s="5" t="s">
        <v>36</v>
      </c>
      <c r="B46" s="15" t="s">
        <v>93</v>
      </c>
      <c r="C46" s="6">
        <v>2</v>
      </c>
      <c r="D46" s="30"/>
      <c r="E46" s="6"/>
      <c r="F46" s="6"/>
      <c r="G46" s="6"/>
      <c r="H46" s="6"/>
      <c r="I46" s="19"/>
      <c r="J46" s="19"/>
      <c r="K46" s="19"/>
      <c r="L46" s="19"/>
      <c r="M46" s="19"/>
      <c r="N46" s="19">
        <f>IF(FIND($D46,"　秀優良可合認定")&gt;1,1,0)*1</f>
        <v>0</v>
      </c>
      <c r="O46" s="19"/>
      <c r="P46" s="19"/>
      <c r="R46" s="52">
        <f t="shared" si="0"/>
        <v>0</v>
      </c>
      <c r="T46" s="51">
        <f>R46</f>
        <v>0</v>
      </c>
    </row>
    <row r="47" spans="1:21" ht="15.75">
      <c r="A47" s="1"/>
      <c r="C47" s="49">
        <f>SUM(R21:R46)</f>
        <v>0</v>
      </c>
      <c r="H47" s="42" t="s">
        <v>110</v>
      </c>
      <c r="I47" s="19">
        <f>SUM(I21:I46)</f>
        <v>0</v>
      </c>
      <c r="J47" s="19">
        <f aca="true" t="shared" si="1" ref="J47:P47">SUM(J21:J46)</f>
        <v>0</v>
      </c>
      <c r="K47" s="19">
        <f t="shared" si="1"/>
        <v>0</v>
      </c>
      <c r="L47" s="19">
        <f t="shared" si="1"/>
        <v>0</v>
      </c>
      <c r="M47" s="19">
        <f t="shared" si="1"/>
        <v>0</v>
      </c>
      <c r="N47" s="19">
        <f t="shared" si="1"/>
        <v>0</v>
      </c>
      <c r="O47" s="19">
        <f t="shared" si="1"/>
        <v>0</v>
      </c>
      <c r="P47" s="19">
        <f t="shared" si="1"/>
        <v>0</v>
      </c>
      <c r="S47" s="51">
        <f>SUM(S21:S46)</f>
        <v>0</v>
      </c>
      <c r="T47" s="51">
        <f>SUM(T21:T46)</f>
        <v>0</v>
      </c>
      <c r="U47" s="51">
        <f>SUM(U21:U46)</f>
        <v>0</v>
      </c>
    </row>
    <row r="48" ht="13.5">
      <c r="A48" s="2"/>
    </row>
    <row r="49" ht="13.5">
      <c r="A49" s="2"/>
    </row>
    <row r="50" ht="13.5">
      <c r="A50" s="76" t="s">
        <v>158</v>
      </c>
    </row>
    <row r="51" spans="1:16" ht="13.5">
      <c r="A51" s="8"/>
      <c r="B51" s="98" t="s">
        <v>97</v>
      </c>
      <c r="C51" s="26"/>
      <c r="D51" s="27" t="s">
        <v>1</v>
      </c>
      <c r="E51" s="27" t="s">
        <v>2</v>
      </c>
      <c r="F51" s="27" t="s">
        <v>4</v>
      </c>
      <c r="G51" s="27" t="s">
        <v>5</v>
      </c>
      <c r="H51" s="27" t="s">
        <v>7</v>
      </c>
      <c r="I51" s="96" t="s">
        <v>99</v>
      </c>
      <c r="J51" s="97"/>
      <c r="K51" s="97"/>
      <c r="L51" s="97"/>
      <c r="M51" s="97"/>
      <c r="N51" s="97"/>
      <c r="O51" s="97"/>
      <c r="P51" s="97"/>
    </row>
    <row r="52" spans="1:16" ht="24">
      <c r="A52" s="20"/>
      <c r="B52" s="99"/>
      <c r="C52" s="22" t="s">
        <v>0</v>
      </c>
      <c r="D52" s="22" t="s">
        <v>98</v>
      </c>
      <c r="E52" s="22" t="s">
        <v>3</v>
      </c>
      <c r="F52" s="22" t="s">
        <v>119</v>
      </c>
      <c r="G52" s="22" t="s">
        <v>6</v>
      </c>
      <c r="H52" s="22" t="s">
        <v>8</v>
      </c>
      <c r="I52" s="21" t="s">
        <v>100</v>
      </c>
      <c r="J52" s="21" t="s">
        <v>101</v>
      </c>
      <c r="K52" s="21" t="s">
        <v>102</v>
      </c>
      <c r="L52" s="21" t="s">
        <v>103</v>
      </c>
      <c r="M52" s="21" t="s">
        <v>104</v>
      </c>
      <c r="N52" s="21" t="s">
        <v>105</v>
      </c>
      <c r="O52" s="21" t="s">
        <v>106</v>
      </c>
      <c r="P52" s="21" t="s">
        <v>107</v>
      </c>
    </row>
    <row r="53" spans="1:18" ht="14.25">
      <c r="A53" s="24" t="s">
        <v>37</v>
      </c>
      <c r="B53" s="31" t="s">
        <v>92</v>
      </c>
      <c r="C53" s="23">
        <v>2</v>
      </c>
      <c r="D53" s="30"/>
      <c r="E53" s="29"/>
      <c r="F53" s="29"/>
      <c r="G53" s="29"/>
      <c r="H53" s="29"/>
      <c r="I53" s="19">
        <f>IF(FIND($D53,"　秀優良可合認定")&gt;1,1,0)*1</f>
        <v>0</v>
      </c>
      <c r="J53" s="19">
        <f>IF(FIND($D53,"　秀優良可合認定")&gt;1,2,0)*1</f>
        <v>0</v>
      </c>
      <c r="K53" s="19"/>
      <c r="L53" s="19"/>
      <c r="M53" s="19"/>
      <c r="N53" s="19"/>
      <c r="O53" s="19"/>
      <c r="P53" s="19"/>
      <c r="R53" s="52">
        <f aca="true" t="shared" si="2" ref="R53:R67">IF(FIND($D53,"　秀優良可合認定")&gt;1,1,0)*$C53</f>
        <v>0</v>
      </c>
    </row>
    <row r="54" spans="1:18" ht="14.25">
      <c r="A54" s="5" t="s">
        <v>157</v>
      </c>
      <c r="B54" s="4" t="s">
        <v>93</v>
      </c>
      <c r="C54" s="6">
        <v>0</v>
      </c>
      <c r="D54" s="30"/>
      <c r="E54" s="15"/>
      <c r="F54" s="15"/>
      <c r="G54" s="15"/>
      <c r="H54" s="15"/>
      <c r="I54" s="19"/>
      <c r="J54" s="19"/>
      <c r="K54" s="19"/>
      <c r="L54" s="19"/>
      <c r="M54" s="19"/>
      <c r="N54" s="19"/>
      <c r="O54" s="19"/>
      <c r="P54" s="19"/>
      <c r="R54" s="52"/>
    </row>
    <row r="55" spans="1:18" ht="14.25">
      <c r="A55" s="5" t="s">
        <v>38</v>
      </c>
      <c r="B55" s="4" t="s">
        <v>93</v>
      </c>
      <c r="C55" s="6">
        <v>2</v>
      </c>
      <c r="D55" s="30"/>
      <c r="E55" s="6"/>
      <c r="F55" s="6"/>
      <c r="G55" s="6"/>
      <c r="H55" s="6"/>
      <c r="I55" s="19">
        <f>IF(FIND($D55,"　秀優良可合認定")&gt;1,1,0)*1</f>
        <v>0</v>
      </c>
      <c r="J55" s="19"/>
      <c r="K55" s="19"/>
      <c r="L55" s="19"/>
      <c r="M55" s="19"/>
      <c r="N55" s="19"/>
      <c r="O55" s="19"/>
      <c r="P55" s="19"/>
      <c r="R55" s="52">
        <f t="shared" si="2"/>
        <v>0</v>
      </c>
    </row>
    <row r="56" spans="1:18" ht="14.25">
      <c r="A56" s="5" t="s">
        <v>39</v>
      </c>
      <c r="B56" s="4" t="s">
        <v>93</v>
      </c>
      <c r="C56" s="6">
        <v>2</v>
      </c>
      <c r="D56" s="30"/>
      <c r="E56" s="6"/>
      <c r="F56" s="6"/>
      <c r="G56" s="6"/>
      <c r="H56" s="6"/>
      <c r="I56" s="19">
        <f>IF(FIND($D56,"　秀優良可合認定")&gt;1,1,0)*1</f>
        <v>0</v>
      </c>
      <c r="J56" s="19"/>
      <c r="K56" s="19"/>
      <c r="L56" s="19"/>
      <c r="M56" s="19"/>
      <c r="N56" s="19"/>
      <c r="O56" s="19"/>
      <c r="P56" s="19"/>
      <c r="R56" s="52">
        <f t="shared" si="2"/>
        <v>0</v>
      </c>
    </row>
    <row r="57" spans="1:18" ht="14.25">
      <c r="A57" s="5" t="s">
        <v>40</v>
      </c>
      <c r="B57" s="4" t="s">
        <v>93</v>
      </c>
      <c r="C57" s="6">
        <v>2</v>
      </c>
      <c r="D57" s="30"/>
      <c r="E57" s="6"/>
      <c r="F57" s="6"/>
      <c r="G57" s="6"/>
      <c r="H57" s="6"/>
      <c r="I57" s="19">
        <f>IF(FIND($D57,"　秀優良可合認定")&gt;1,1,0)*1</f>
        <v>0</v>
      </c>
      <c r="J57" s="19"/>
      <c r="K57" s="19"/>
      <c r="L57" s="19"/>
      <c r="M57" s="19"/>
      <c r="N57" s="19"/>
      <c r="O57" s="19"/>
      <c r="P57" s="19"/>
      <c r="R57" s="52">
        <f t="shared" si="2"/>
        <v>0</v>
      </c>
    </row>
    <row r="58" spans="1:18" ht="14.25">
      <c r="A58" s="5" t="s">
        <v>41</v>
      </c>
      <c r="B58" s="4" t="s">
        <v>93</v>
      </c>
      <c r="C58" s="6">
        <v>2</v>
      </c>
      <c r="D58" s="30"/>
      <c r="E58" s="6"/>
      <c r="F58" s="6"/>
      <c r="G58" s="6"/>
      <c r="H58" s="6"/>
      <c r="I58" s="19">
        <f>IF(FIND($D58,"　秀優良可合認定")&gt;1,1,0)*1</f>
        <v>0</v>
      </c>
      <c r="J58" s="19">
        <f>IF(FIND($D58,"　秀優良可合認定")&gt;1,1,0)*1</f>
        <v>0</v>
      </c>
      <c r="K58" s="19">
        <f>IF(FIND($D58,"　秀優良可合認定")&gt;1,1,0)*1</f>
        <v>0</v>
      </c>
      <c r="L58" s="19"/>
      <c r="M58" s="19"/>
      <c r="N58" s="19"/>
      <c r="O58" s="19"/>
      <c r="P58" s="19"/>
      <c r="R58" s="52">
        <f t="shared" si="2"/>
        <v>0</v>
      </c>
    </row>
    <row r="59" spans="1:18" ht="14.25">
      <c r="A59" s="5" t="s">
        <v>42</v>
      </c>
      <c r="B59" s="4" t="s">
        <v>93</v>
      </c>
      <c r="C59" s="6">
        <v>2</v>
      </c>
      <c r="D59" s="30"/>
      <c r="E59" s="6"/>
      <c r="F59" s="6"/>
      <c r="G59" s="6"/>
      <c r="H59" s="6"/>
      <c r="I59" s="19"/>
      <c r="J59" s="19"/>
      <c r="K59" s="19"/>
      <c r="L59" s="19"/>
      <c r="M59" s="19"/>
      <c r="N59" s="19"/>
      <c r="O59" s="19"/>
      <c r="P59" s="19"/>
      <c r="R59" s="52">
        <f t="shared" si="2"/>
        <v>0</v>
      </c>
    </row>
    <row r="60" spans="1:18" ht="14.25">
      <c r="A60" s="88" t="s">
        <v>174</v>
      </c>
      <c r="B60" s="4" t="s">
        <v>93</v>
      </c>
      <c r="C60" s="6">
        <v>2</v>
      </c>
      <c r="D60" s="30"/>
      <c r="E60" s="6"/>
      <c r="F60" s="6"/>
      <c r="G60" s="6"/>
      <c r="H60" s="6"/>
      <c r="I60" s="19"/>
      <c r="J60" s="19"/>
      <c r="K60" s="19"/>
      <c r="L60" s="19"/>
      <c r="M60" s="19"/>
      <c r="N60" s="19"/>
      <c r="O60" s="19"/>
      <c r="P60" s="19"/>
      <c r="R60" s="52">
        <f t="shared" si="2"/>
        <v>0</v>
      </c>
    </row>
    <row r="61" spans="1:18" ht="14.25">
      <c r="A61" s="89" t="s">
        <v>171</v>
      </c>
      <c r="B61" s="4" t="s">
        <v>93</v>
      </c>
      <c r="C61" s="6">
        <v>2</v>
      </c>
      <c r="D61" s="30"/>
      <c r="E61" s="6"/>
      <c r="F61" s="6"/>
      <c r="G61" s="6"/>
      <c r="H61" s="6"/>
      <c r="I61" s="19"/>
      <c r="J61" s="19"/>
      <c r="K61" s="19"/>
      <c r="L61" s="19"/>
      <c r="M61" s="19"/>
      <c r="N61" s="19"/>
      <c r="O61" s="19"/>
      <c r="P61" s="19"/>
      <c r="R61" s="52">
        <f t="shared" si="2"/>
        <v>0</v>
      </c>
    </row>
    <row r="62" spans="1:18" ht="14.25">
      <c r="A62" s="5" t="s">
        <v>43</v>
      </c>
      <c r="B62" s="4" t="s">
        <v>93</v>
      </c>
      <c r="C62" s="6">
        <v>2</v>
      </c>
      <c r="D62" s="30"/>
      <c r="E62" s="6"/>
      <c r="F62" s="6"/>
      <c r="G62" s="6"/>
      <c r="H62" s="6"/>
      <c r="I62" s="19">
        <f>IF(FIND($D62,"　秀優良可合認定")&gt;1,1,0)*1</f>
        <v>0</v>
      </c>
      <c r="J62" s="19"/>
      <c r="K62" s="19"/>
      <c r="L62" s="19">
        <f>IF(FIND($D62,"　秀優良可合認定")&gt;1,1,0)*1</f>
        <v>0</v>
      </c>
      <c r="M62" s="19">
        <f>IF(FIND($D62,"　秀優良可合認定")&gt;1,1,0)*1</f>
        <v>0</v>
      </c>
      <c r="N62" s="19"/>
      <c r="O62" s="19"/>
      <c r="P62" s="19"/>
      <c r="R62" s="52">
        <f t="shared" si="2"/>
        <v>0</v>
      </c>
    </row>
    <row r="63" spans="1:18" ht="14.25">
      <c r="A63" s="5" t="s">
        <v>44</v>
      </c>
      <c r="B63" s="4" t="s">
        <v>93</v>
      </c>
      <c r="C63" s="6">
        <v>2</v>
      </c>
      <c r="D63" s="30"/>
      <c r="E63" s="6"/>
      <c r="F63" s="6"/>
      <c r="G63" s="6"/>
      <c r="H63" s="6"/>
      <c r="I63" s="19">
        <f>IF(FIND($D63,"　秀優良可合認定")&gt;1,1,0)*1</f>
        <v>0</v>
      </c>
      <c r="J63" s="19">
        <f>IF(FIND($D63,"　秀優良可合認定")&gt;1,1,0)*1</f>
        <v>0</v>
      </c>
      <c r="K63" s="19"/>
      <c r="L63" s="19"/>
      <c r="M63" s="19"/>
      <c r="N63" s="19"/>
      <c r="O63" s="19"/>
      <c r="P63" s="19"/>
      <c r="R63" s="52">
        <f t="shared" si="2"/>
        <v>0</v>
      </c>
    </row>
    <row r="64" spans="1:18" ht="14.25">
      <c r="A64" s="5" t="s">
        <v>172</v>
      </c>
      <c r="B64" s="4" t="s">
        <v>93</v>
      </c>
      <c r="C64" s="6">
        <v>2</v>
      </c>
      <c r="D64" s="30"/>
      <c r="E64" s="6"/>
      <c r="F64" s="6"/>
      <c r="G64" s="6"/>
      <c r="H64" s="6"/>
      <c r="I64" s="19">
        <f>IF(FIND($D64,"　秀優良可合認定")&gt;1,1,0)*1</f>
        <v>0</v>
      </c>
      <c r="J64" s="19"/>
      <c r="K64" s="19"/>
      <c r="L64" s="19"/>
      <c r="M64" s="19"/>
      <c r="N64" s="19"/>
      <c r="O64" s="19"/>
      <c r="P64" s="19"/>
      <c r="R64" s="52">
        <f t="shared" si="2"/>
        <v>0</v>
      </c>
    </row>
    <row r="65" spans="1:18" ht="14.25">
      <c r="A65" s="5" t="s">
        <v>173</v>
      </c>
      <c r="B65" s="4" t="s">
        <v>93</v>
      </c>
      <c r="C65" s="6">
        <v>2</v>
      </c>
      <c r="D65" s="30"/>
      <c r="E65" s="6"/>
      <c r="F65" s="6"/>
      <c r="G65" s="6"/>
      <c r="H65" s="6"/>
      <c r="I65" s="19"/>
      <c r="J65" s="19"/>
      <c r="K65" s="19"/>
      <c r="L65" s="19"/>
      <c r="M65" s="19"/>
      <c r="N65" s="19"/>
      <c r="O65" s="19"/>
      <c r="P65" s="19"/>
      <c r="R65" s="52">
        <f t="shared" si="2"/>
        <v>0</v>
      </c>
    </row>
    <row r="66" spans="1:18" ht="14.25">
      <c r="A66" s="5" t="s">
        <v>149</v>
      </c>
      <c r="B66" s="4" t="s">
        <v>93</v>
      </c>
      <c r="C66" s="17"/>
      <c r="D66" s="30"/>
      <c r="E66" s="6"/>
      <c r="F66" s="6"/>
      <c r="G66" s="6"/>
      <c r="H66" s="6"/>
      <c r="I66" s="19"/>
      <c r="J66" s="19">
        <f>IF(FIND($D66,"　秀優良可合認定")&gt;1,1,0)*1</f>
        <v>0</v>
      </c>
      <c r="K66" s="19"/>
      <c r="L66" s="19">
        <f>IF(FIND($D66,"　秀優良可合認定")&gt;1,1,0)*1</f>
        <v>0</v>
      </c>
      <c r="M66" s="19">
        <f>IF(FIND($D66,"　秀優良可合認定")&gt;1,2,0)*1</f>
        <v>0</v>
      </c>
      <c r="N66" s="19"/>
      <c r="O66" s="19">
        <f>IF(FIND($D66,"　秀優良可合認定")&gt;1,1,0)*1</f>
        <v>0</v>
      </c>
      <c r="P66" s="19"/>
      <c r="R66" s="71">
        <f t="shared" si="2"/>
        <v>0</v>
      </c>
    </row>
    <row r="67" spans="1:18" ht="14.25">
      <c r="A67" s="5" t="s">
        <v>45</v>
      </c>
      <c r="B67" s="4" t="s">
        <v>93</v>
      </c>
      <c r="C67" s="6">
        <v>0</v>
      </c>
      <c r="D67" s="30"/>
      <c r="E67" s="6"/>
      <c r="F67" s="6"/>
      <c r="G67" s="6"/>
      <c r="H67" s="6"/>
      <c r="I67" s="19"/>
      <c r="J67" s="19"/>
      <c r="K67" s="19"/>
      <c r="L67" s="19"/>
      <c r="M67" s="19"/>
      <c r="N67" s="19"/>
      <c r="O67" s="19"/>
      <c r="P67" s="19"/>
      <c r="R67" s="52">
        <f t="shared" si="2"/>
        <v>0</v>
      </c>
    </row>
    <row r="68" spans="1:16" ht="14.25">
      <c r="A68" s="2"/>
      <c r="C68" s="49">
        <f>SUM(R53:R67)</f>
        <v>0</v>
      </c>
      <c r="H68" s="42" t="s">
        <v>110</v>
      </c>
      <c r="I68" s="19">
        <f>SUM(I53:I67)</f>
        <v>0</v>
      </c>
      <c r="J68" s="19">
        <f aca="true" t="shared" si="3" ref="J68:P68">SUM(J53:J67)</f>
        <v>0</v>
      </c>
      <c r="K68" s="19">
        <f t="shared" si="3"/>
        <v>0</v>
      </c>
      <c r="L68" s="19">
        <f t="shared" si="3"/>
        <v>0</v>
      </c>
      <c r="M68" s="19">
        <f t="shared" si="3"/>
        <v>0</v>
      </c>
      <c r="N68" s="19">
        <f t="shared" si="3"/>
        <v>0</v>
      </c>
      <c r="O68" s="19">
        <f t="shared" si="3"/>
        <v>0</v>
      </c>
      <c r="P68" s="19">
        <f t="shared" si="3"/>
        <v>0</v>
      </c>
    </row>
    <row r="69" ht="13.5">
      <c r="A69" s="2"/>
    </row>
    <row r="122" ht="15.75">
      <c r="A122" s="11"/>
    </row>
  </sheetData>
  <sheetProtection/>
  <mergeCells count="4">
    <mergeCell ref="I19:P19"/>
    <mergeCell ref="I51:P51"/>
    <mergeCell ref="B19:B20"/>
    <mergeCell ref="B51:B52"/>
  </mergeCells>
  <printOptions/>
  <pageMargins left="0.31496062992125984" right="0" top="0.984251968503937" bottom="0.3937007874015748" header="0.5118110236220472" footer="0.5118110236220472"/>
  <pageSetup horizontalDpi="300" verticalDpi="300" orientation="landscape" paperSize="9" scale="98" r:id="rId1"/>
  <ignoredErrors>
    <ignoredError sqref="K33 K29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3.5"/>
  <cols>
    <col min="1" max="1" width="20.625" style="0" customWidth="1"/>
    <col min="9" max="16" width="5.00390625" style="0" customWidth="1"/>
    <col min="18" max="18" width="9.00390625" style="51" customWidth="1"/>
  </cols>
  <sheetData>
    <row r="1" ht="13.5">
      <c r="A1" s="2" t="s">
        <v>125</v>
      </c>
    </row>
    <row r="2" spans="1:3" ht="13.5">
      <c r="A2" s="61" t="s">
        <v>140</v>
      </c>
      <c r="C2" s="46"/>
    </row>
    <row r="3" spans="1:3" ht="13.5">
      <c r="A3" s="61" t="s">
        <v>146</v>
      </c>
      <c r="C3" s="46"/>
    </row>
    <row r="4" spans="1:3" ht="13.5">
      <c r="A4" s="61" t="s">
        <v>141</v>
      </c>
      <c r="C4" s="46"/>
    </row>
    <row r="5" spans="1:3" ht="13.5">
      <c r="A5" s="61" t="s">
        <v>142</v>
      </c>
      <c r="C5" s="46"/>
    </row>
    <row r="6" spans="1:3" ht="13.5">
      <c r="A6" s="61" t="s">
        <v>143</v>
      </c>
      <c r="C6" s="46"/>
    </row>
    <row r="7" spans="1:3" ht="13.5">
      <c r="A7" s="61" t="s">
        <v>147</v>
      </c>
      <c r="C7" s="46"/>
    </row>
    <row r="8" spans="1:3" ht="13.5">
      <c r="A8" s="61" t="s">
        <v>144</v>
      </c>
      <c r="C8" s="46"/>
    </row>
    <row r="9" spans="1:3" ht="13.5">
      <c r="A9" s="61" t="s">
        <v>145</v>
      </c>
      <c r="C9" s="46"/>
    </row>
    <row r="10" spans="1:3" ht="13.5">
      <c r="A10" s="61" t="s">
        <v>161</v>
      </c>
      <c r="C10" s="46"/>
    </row>
    <row r="11" ht="13.5">
      <c r="A11" s="57"/>
    </row>
    <row r="13" spans="1:3" ht="13.5">
      <c r="A13" s="62" t="s">
        <v>127</v>
      </c>
      <c r="B13" s="62"/>
      <c r="C13" s="63"/>
    </row>
    <row r="14" spans="1:3" ht="13.5">
      <c r="A14" s="64" t="s">
        <v>126</v>
      </c>
      <c r="B14" s="65" t="s">
        <v>155</v>
      </c>
      <c r="C14" s="63"/>
    </row>
    <row r="15" spans="1:3" ht="13.5">
      <c r="A15" s="66" t="s">
        <v>132</v>
      </c>
      <c r="B15" s="67" t="str">
        <f>IF($C31=17,"○","×")</f>
        <v>×</v>
      </c>
      <c r="C15" s="68" t="s">
        <v>128</v>
      </c>
    </row>
    <row r="16" spans="1:3" ht="13.5">
      <c r="A16" s="66" t="s">
        <v>136</v>
      </c>
      <c r="B16" s="67" t="str">
        <f>IF($C58&gt;=30,"○","×")</f>
        <v>×</v>
      </c>
      <c r="C16" s="68" t="s">
        <v>128</v>
      </c>
    </row>
    <row r="17" spans="1:3" ht="13.5">
      <c r="A17" s="69" t="s">
        <v>137</v>
      </c>
      <c r="B17" s="70" t="str">
        <f>IF(C87-'共通教育科目'!C26-'共通教育科目'!C41-'共通教育科目'!R101&gt;=90,"○","×")</f>
        <v>×</v>
      </c>
      <c r="C17" s="68" t="s">
        <v>128</v>
      </c>
    </row>
    <row r="19" ht="13.5">
      <c r="A19" s="48" t="s">
        <v>122</v>
      </c>
    </row>
    <row r="20" spans="1:16" ht="13.5">
      <c r="A20" s="100" t="s">
        <v>46</v>
      </c>
      <c r="B20" s="98" t="s">
        <v>97</v>
      </c>
      <c r="C20" s="26"/>
      <c r="D20" s="27" t="s">
        <v>1</v>
      </c>
      <c r="E20" s="27" t="s">
        <v>2</v>
      </c>
      <c r="F20" s="27" t="s">
        <v>4</v>
      </c>
      <c r="G20" s="27" t="s">
        <v>5</v>
      </c>
      <c r="H20" s="27" t="s">
        <v>7</v>
      </c>
      <c r="I20" s="96" t="s">
        <v>99</v>
      </c>
      <c r="J20" s="97"/>
      <c r="K20" s="97"/>
      <c r="L20" s="97"/>
      <c r="M20" s="97"/>
      <c r="N20" s="97"/>
      <c r="O20" s="97"/>
      <c r="P20" s="97"/>
    </row>
    <row r="21" spans="1:16" ht="24">
      <c r="A21" s="101"/>
      <c r="B21" s="99"/>
      <c r="C21" s="22" t="s">
        <v>0</v>
      </c>
      <c r="D21" s="22" t="s">
        <v>98</v>
      </c>
      <c r="E21" s="22" t="s">
        <v>3</v>
      </c>
      <c r="F21" s="22" t="s">
        <v>119</v>
      </c>
      <c r="G21" s="22" t="s">
        <v>6</v>
      </c>
      <c r="H21" s="22" t="s">
        <v>8</v>
      </c>
      <c r="I21" s="21" t="s">
        <v>100</v>
      </c>
      <c r="J21" s="21" t="s">
        <v>101</v>
      </c>
      <c r="K21" s="21" t="s">
        <v>102</v>
      </c>
      <c r="L21" s="21" t="s">
        <v>103</v>
      </c>
      <c r="M21" s="21" t="s">
        <v>104</v>
      </c>
      <c r="N21" s="21" t="s">
        <v>105</v>
      </c>
      <c r="O21" s="21" t="s">
        <v>106</v>
      </c>
      <c r="P21" s="21" t="s">
        <v>107</v>
      </c>
    </row>
    <row r="22" spans="1:18" ht="14.25">
      <c r="A22" s="59" t="s">
        <v>47</v>
      </c>
      <c r="B22" s="18" t="s">
        <v>10</v>
      </c>
      <c r="C22" s="14">
        <v>1</v>
      </c>
      <c r="D22" s="30"/>
      <c r="E22" s="29"/>
      <c r="F22" s="29"/>
      <c r="G22" s="29"/>
      <c r="H22" s="29"/>
      <c r="I22" s="19"/>
      <c r="J22" s="19"/>
      <c r="K22" s="19"/>
      <c r="L22" s="19"/>
      <c r="M22" s="19">
        <f>IF(FIND($D22,"　秀優良可合認定")&gt;1,2,0)*1.5</f>
        <v>0</v>
      </c>
      <c r="N22" s="19"/>
      <c r="O22" s="19">
        <f aca="true" t="shared" si="0" ref="O22:P28">IF(FIND($D22,"　秀優良可合認定")&gt;1,1,0)*1.5</f>
        <v>0</v>
      </c>
      <c r="P22" s="19">
        <f t="shared" si="0"/>
        <v>0</v>
      </c>
      <c r="R22" s="52">
        <f aca="true" t="shared" si="1" ref="R22:R30">IF(FIND($D22,"　秀優良可合認定")&gt;1,1,0)*$C22</f>
        <v>0</v>
      </c>
    </row>
    <row r="23" spans="1:18" ht="14.25">
      <c r="A23" s="60" t="s">
        <v>48</v>
      </c>
      <c r="B23" s="12" t="s">
        <v>10</v>
      </c>
      <c r="C23" s="6">
        <v>1</v>
      </c>
      <c r="D23" s="30"/>
      <c r="E23" s="29"/>
      <c r="F23" s="29"/>
      <c r="G23" s="29"/>
      <c r="H23" s="29"/>
      <c r="I23" s="19"/>
      <c r="J23" s="19"/>
      <c r="K23" s="19"/>
      <c r="L23" s="19"/>
      <c r="M23" s="19">
        <f>IF(FIND($D23,"　秀優良可合認定")&gt;1,2,0)*1.5</f>
        <v>0</v>
      </c>
      <c r="N23" s="19"/>
      <c r="O23" s="19">
        <f t="shared" si="0"/>
        <v>0</v>
      </c>
      <c r="P23" s="19">
        <f t="shared" si="0"/>
        <v>0</v>
      </c>
      <c r="R23" s="52">
        <f t="shared" si="1"/>
        <v>0</v>
      </c>
    </row>
    <row r="24" spans="1:18" ht="14.25">
      <c r="A24" s="60" t="s">
        <v>49</v>
      </c>
      <c r="B24" s="12" t="s">
        <v>10</v>
      </c>
      <c r="C24" s="6">
        <v>1</v>
      </c>
      <c r="D24" s="30"/>
      <c r="E24" s="29"/>
      <c r="F24" s="29"/>
      <c r="G24" s="29"/>
      <c r="H24" s="29"/>
      <c r="I24" s="19"/>
      <c r="J24" s="19"/>
      <c r="K24" s="19"/>
      <c r="L24" s="19"/>
      <c r="M24" s="19">
        <f>IF(FIND($D24,"　秀優良可合認定")&gt;1,2,0)*1.5</f>
        <v>0</v>
      </c>
      <c r="N24" s="19"/>
      <c r="O24" s="19">
        <f t="shared" si="0"/>
        <v>0</v>
      </c>
      <c r="P24" s="19">
        <f t="shared" si="0"/>
        <v>0</v>
      </c>
      <c r="R24" s="52">
        <f t="shared" si="1"/>
        <v>0</v>
      </c>
    </row>
    <row r="25" spans="1:18" ht="14.25">
      <c r="A25" s="34" t="s">
        <v>108</v>
      </c>
      <c r="B25" s="12" t="s">
        <v>10</v>
      </c>
      <c r="C25" s="6">
        <v>1</v>
      </c>
      <c r="D25" s="30"/>
      <c r="E25" s="29"/>
      <c r="F25" s="29"/>
      <c r="G25" s="29"/>
      <c r="H25" s="29"/>
      <c r="I25" s="19">
        <f>IF(FIND($D25,"　秀優良可合認定")&gt;1,1,0)*1.5</f>
        <v>0</v>
      </c>
      <c r="J25" s="19"/>
      <c r="K25" s="19"/>
      <c r="L25" s="19">
        <f>IF(FIND($D25,"　秀優良可合認定")&gt;1,2,0)*1.5</f>
        <v>0</v>
      </c>
      <c r="M25" s="19"/>
      <c r="N25" s="19"/>
      <c r="O25" s="19">
        <f t="shared" si="0"/>
        <v>0</v>
      </c>
      <c r="P25" s="19">
        <f t="shared" si="0"/>
        <v>0</v>
      </c>
      <c r="R25" s="52">
        <f t="shared" si="1"/>
        <v>0</v>
      </c>
    </row>
    <row r="26" spans="1:18" ht="14.25">
      <c r="A26" s="34" t="s">
        <v>109</v>
      </c>
      <c r="B26" s="12" t="s">
        <v>10</v>
      </c>
      <c r="C26" s="6">
        <v>1</v>
      </c>
      <c r="D26" s="30"/>
      <c r="E26" s="29"/>
      <c r="F26" s="29"/>
      <c r="G26" s="29"/>
      <c r="H26" s="29"/>
      <c r="I26" s="19">
        <f>IF(FIND($D26,"　秀優良可合認定")&gt;1,1,0)*1.5</f>
        <v>0</v>
      </c>
      <c r="J26" s="19"/>
      <c r="K26" s="19"/>
      <c r="L26" s="19">
        <f>IF(FIND($D26,"　秀優良可合認定")&gt;1,2,0)*1.5</f>
        <v>0</v>
      </c>
      <c r="M26" s="19"/>
      <c r="N26" s="19"/>
      <c r="O26" s="19">
        <f t="shared" si="0"/>
        <v>0</v>
      </c>
      <c r="P26" s="19">
        <f t="shared" si="0"/>
        <v>0</v>
      </c>
      <c r="R26" s="52">
        <f t="shared" si="1"/>
        <v>0</v>
      </c>
    </row>
    <row r="27" spans="1:18" ht="14.25">
      <c r="A27" s="34" t="s">
        <v>152</v>
      </c>
      <c r="B27" s="12" t="s">
        <v>10</v>
      </c>
      <c r="C27" s="6">
        <v>1</v>
      </c>
      <c r="D27" s="30"/>
      <c r="E27" s="29"/>
      <c r="F27" s="29"/>
      <c r="G27" s="29"/>
      <c r="H27" s="29"/>
      <c r="I27" s="19">
        <f>IF(FIND($D27,"　秀優良可合認定")&gt;1,1,0)*1.5</f>
        <v>0</v>
      </c>
      <c r="J27" s="19"/>
      <c r="K27" s="19">
        <f>IF(FIND($D27,"　秀優良可合認定")&gt;1,1,0)*1.5</f>
        <v>0</v>
      </c>
      <c r="L27" s="19">
        <f>IF(FIND($D27,"　秀優良可合認定")&gt;1,2,0)*1.5</f>
        <v>0</v>
      </c>
      <c r="M27" s="19"/>
      <c r="N27" s="19"/>
      <c r="O27" s="19">
        <f t="shared" si="0"/>
        <v>0</v>
      </c>
      <c r="P27" s="19">
        <f t="shared" si="0"/>
        <v>0</v>
      </c>
      <c r="R27" s="52">
        <f t="shared" si="1"/>
        <v>0</v>
      </c>
    </row>
    <row r="28" spans="1:18" ht="14.25">
      <c r="A28" s="34" t="s">
        <v>153</v>
      </c>
      <c r="B28" s="12" t="s">
        <v>10</v>
      </c>
      <c r="C28" s="6">
        <v>1</v>
      </c>
      <c r="D28" s="30"/>
      <c r="E28" s="29"/>
      <c r="F28" s="29"/>
      <c r="G28" s="29"/>
      <c r="H28" s="29"/>
      <c r="I28" s="19">
        <f>IF(FIND($D28,"　秀優良可合認定")&gt;1,1,0)*1.5</f>
        <v>0</v>
      </c>
      <c r="J28" s="19"/>
      <c r="K28" s="19">
        <f>IF(FIND($D28,"　秀優良可合認定")&gt;1,1,0)*1.5</f>
        <v>0</v>
      </c>
      <c r="L28" s="19">
        <f>IF(FIND($D28,"　秀優良可合認定")&gt;1,2,0)*1.5</f>
        <v>0</v>
      </c>
      <c r="M28" s="19"/>
      <c r="N28" s="19"/>
      <c r="O28" s="19">
        <f t="shared" si="0"/>
        <v>0</v>
      </c>
      <c r="P28" s="19">
        <f t="shared" si="0"/>
        <v>0</v>
      </c>
      <c r="R28" s="52">
        <f t="shared" si="1"/>
        <v>0</v>
      </c>
    </row>
    <row r="29" spans="1:18" ht="14.25">
      <c r="A29" s="34" t="s">
        <v>154</v>
      </c>
      <c r="B29" s="12" t="s">
        <v>10</v>
      </c>
      <c r="C29" s="6">
        <v>2</v>
      </c>
      <c r="D29" s="30"/>
      <c r="E29" s="23"/>
      <c r="F29" s="23"/>
      <c r="G29" s="23"/>
      <c r="H29" s="23"/>
      <c r="I29" s="19">
        <f>IF(FIND($D29,"　秀優良可合認定")&gt;1,1,0)*3</f>
        <v>0</v>
      </c>
      <c r="J29" s="19"/>
      <c r="K29" s="19"/>
      <c r="L29" s="19">
        <f>IF(FIND($D29,"　秀優良可合認定")&gt;1,2,0)*3</f>
        <v>0</v>
      </c>
      <c r="M29" s="19"/>
      <c r="N29" s="19"/>
      <c r="O29" s="19">
        <f>IF(FIND($D29,"　秀優良可合認定")&gt;1,1,0)*3</f>
        <v>0</v>
      </c>
      <c r="P29" s="19">
        <f>IF(FIND($D29,"　秀優良可合認定")&gt;1,1,0)*3</f>
        <v>0</v>
      </c>
      <c r="R29" s="52">
        <f t="shared" si="1"/>
        <v>0</v>
      </c>
    </row>
    <row r="30" spans="1:18" ht="14.25">
      <c r="A30" s="33" t="s">
        <v>50</v>
      </c>
      <c r="B30" s="12" t="s">
        <v>10</v>
      </c>
      <c r="C30" s="6">
        <v>8</v>
      </c>
      <c r="D30" s="30"/>
      <c r="E30" s="19"/>
      <c r="F30" s="19"/>
      <c r="G30" s="19"/>
      <c r="H30" s="19"/>
      <c r="I30" s="19">
        <f>IF(FIND($D30,"　秀優良可合認定")&gt;1,1,0)*12</f>
        <v>0</v>
      </c>
      <c r="J30" s="19">
        <f>IF(FIND($D30,"　秀優良可合認定")&gt;1,1,0)*12</f>
        <v>0</v>
      </c>
      <c r="K30" s="19">
        <f>IF(FIND($D30,"　秀優良可合認定")&gt;1,1,0)*12</f>
        <v>0</v>
      </c>
      <c r="L30" s="19">
        <f>IF(FIND($D30,"　秀優良可合認定")&gt;1,2,0)*12</f>
        <v>0</v>
      </c>
      <c r="M30" s="19">
        <f>IF(FIND($D30,"　秀優良可合認定")&gt;1,1,0)*12</f>
        <v>0</v>
      </c>
      <c r="N30" s="19">
        <f>IF(FIND($D30,"　秀優良可合認定")&gt;1,2,0)*12</f>
        <v>0</v>
      </c>
      <c r="O30" s="19">
        <f>IF(FIND($D30,"　秀優良可合認定")&gt;1,2,0)*12</f>
        <v>0</v>
      </c>
      <c r="P30" s="19">
        <f>IF(FIND($D30,"　秀優良可合認定")&gt;1,2,0)*12</f>
        <v>0</v>
      </c>
      <c r="R30" s="52">
        <f t="shared" si="1"/>
        <v>0</v>
      </c>
    </row>
    <row r="31" spans="1:18" s="35" customFormat="1" ht="14.25">
      <c r="A31" s="36"/>
      <c r="B31" s="37"/>
      <c r="C31" s="23">
        <f>SUM(R22:R30)</f>
        <v>0</v>
      </c>
      <c r="D31" s="37"/>
      <c r="E31" s="40"/>
      <c r="F31" s="40"/>
      <c r="G31" s="40"/>
      <c r="H31" s="42" t="s">
        <v>110</v>
      </c>
      <c r="I31" s="19">
        <f aca="true" t="shared" si="2" ref="I31:P31">SUM(I22:I30)</f>
        <v>0</v>
      </c>
      <c r="J31" s="19">
        <f t="shared" si="2"/>
        <v>0</v>
      </c>
      <c r="K31" s="19">
        <f t="shared" si="2"/>
        <v>0</v>
      </c>
      <c r="L31" s="19">
        <f t="shared" si="2"/>
        <v>0</v>
      </c>
      <c r="M31" s="19">
        <f t="shared" si="2"/>
        <v>0</v>
      </c>
      <c r="N31" s="19">
        <f t="shared" si="2"/>
        <v>0</v>
      </c>
      <c r="O31" s="19">
        <f t="shared" si="2"/>
        <v>0</v>
      </c>
      <c r="P31" s="19">
        <f t="shared" si="2"/>
        <v>0</v>
      </c>
      <c r="R31" s="52"/>
    </row>
    <row r="32" spans="1:18" s="35" customFormat="1" ht="14.25">
      <c r="A32" s="36"/>
      <c r="B32" s="37"/>
      <c r="C32" s="38"/>
      <c r="D32" s="37"/>
      <c r="E32" s="40"/>
      <c r="F32" s="40"/>
      <c r="G32" s="40"/>
      <c r="H32" s="40"/>
      <c r="R32" s="52"/>
    </row>
    <row r="33" spans="1:8" ht="15.75">
      <c r="A33" s="1"/>
      <c r="B33" s="28"/>
      <c r="C33" s="28"/>
      <c r="D33" s="32"/>
      <c r="E33" s="32"/>
      <c r="F33" s="32"/>
      <c r="G33" s="32"/>
      <c r="H33" s="32"/>
    </row>
    <row r="34" spans="1:16" ht="13.5">
      <c r="A34" s="100" t="s">
        <v>120</v>
      </c>
      <c r="B34" s="98" t="s">
        <v>97</v>
      </c>
      <c r="C34" s="26"/>
      <c r="D34" s="27" t="s">
        <v>1</v>
      </c>
      <c r="E34" s="27" t="s">
        <v>2</v>
      </c>
      <c r="F34" s="27" t="s">
        <v>4</v>
      </c>
      <c r="G34" s="27" t="s">
        <v>5</v>
      </c>
      <c r="H34" s="27" t="s">
        <v>7</v>
      </c>
      <c r="I34" s="96" t="s">
        <v>99</v>
      </c>
      <c r="J34" s="97"/>
      <c r="K34" s="97"/>
      <c r="L34" s="97"/>
      <c r="M34" s="97"/>
      <c r="N34" s="97"/>
      <c r="O34" s="97"/>
      <c r="P34" s="97"/>
    </row>
    <row r="35" spans="1:16" ht="24">
      <c r="A35" s="101"/>
      <c r="B35" s="99"/>
      <c r="C35" s="22" t="s">
        <v>0</v>
      </c>
      <c r="D35" s="22" t="s">
        <v>98</v>
      </c>
      <c r="E35" s="22" t="s">
        <v>3</v>
      </c>
      <c r="F35" s="22" t="s">
        <v>119</v>
      </c>
      <c r="G35" s="22" t="s">
        <v>6</v>
      </c>
      <c r="H35" s="22" t="s">
        <v>8</v>
      </c>
      <c r="I35" s="21" t="s">
        <v>100</v>
      </c>
      <c r="J35" s="21" t="s">
        <v>101</v>
      </c>
      <c r="K35" s="21" t="s">
        <v>102</v>
      </c>
      <c r="L35" s="21" t="s">
        <v>103</v>
      </c>
      <c r="M35" s="21" t="s">
        <v>104</v>
      </c>
      <c r="N35" s="21" t="s">
        <v>105</v>
      </c>
      <c r="O35" s="21" t="s">
        <v>106</v>
      </c>
      <c r="P35" s="21" t="s">
        <v>107</v>
      </c>
    </row>
    <row r="36" spans="1:18" ht="14.25">
      <c r="A36" s="24" t="s">
        <v>51</v>
      </c>
      <c r="B36" s="29" t="s">
        <v>93</v>
      </c>
      <c r="C36" s="14">
        <v>2</v>
      </c>
      <c r="D36" s="30"/>
      <c r="E36" s="29"/>
      <c r="F36" s="29"/>
      <c r="G36" s="29"/>
      <c r="H36" s="29"/>
      <c r="I36" s="19"/>
      <c r="J36" s="19"/>
      <c r="K36" s="19">
        <f>IF(FIND($D36,"　秀優良可合認定")&gt;1,1,0)*1</f>
        <v>0</v>
      </c>
      <c r="L36" s="19">
        <f aca="true" t="shared" si="3" ref="L36:L57">IF(FIND($D36,"　秀優良可合認定")&gt;1,2,0)*1</f>
        <v>0</v>
      </c>
      <c r="M36" s="19">
        <f>IF(FIND($D36,"　秀優良可合認定")&gt;1,1,0)*1</f>
        <v>0</v>
      </c>
      <c r="N36" s="19"/>
      <c r="O36" s="19">
        <f>IF(FIND($D36,"　秀優良可合認定")&gt;1,1,0)*1</f>
        <v>0</v>
      </c>
      <c r="P36" s="19"/>
      <c r="R36" s="52">
        <f aca="true" t="shared" si="4" ref="R36:R57">IF(FIND($D36,"　秀優良可合認定")&gt;1,1,0)*$C36</f>
        <v>0</v>
      </c>
    </row>
    <row r="37" spans="1:18" ht="14.25">
      <c r="A37" s="5" t="s">
        <v>52</v>
      </c>
      <c r="B37" s="15" t="s">
        <v>93</v>
      </c>
      <c r="C37" s="6">
        <v>2</v>
      </c>
      <c r="D37" s="30"/>
      <c r="E37" s="29"/>
      <c r="F37" s="29"/>
      <c r="G37" s="29"/>
      <c r="H37" s="29"/>
      <c r="I37" s="19"/>
      <c r="J37" s="19">
        <f>IF(FIND($D37,"　秀優良可合認定")&gt;1,1,0)*1</f>
        <v>0</v>
      </c>
      <c r="K37" s="19"/>
      <c r="L37" s="19">
        <f t="shared" si="3"/>
        <v>0</v>
      </c>
      <c r="M37" s="19">
        <f>IF(FIND($D37,"　秀優良可合認定")&gt;1,1,0)*1</f>
        <v>0</v>
      </c>
      <c r="N37" s="19"/>
      <c r="O37" s="19">
        <f>IF(FIND($D37,"　秀優良可合認定")&gt;1,1,0)*1</f>
        <v>0</v>
      </c>
      <c r="P37" s="19"/>
      <c r="R37" s="52">
        <f t="shared" si="4"/>
        <v>0</v>
      </c>
    </row>
    <row r="38" spans="1:18" ht="14.25">
      <c r="A38" s="5" t="s">
        <v>53</v>
      </c>
      <c r="B38" s="15" t="s">
        <v>93</v>
      </c>
      <c r="C38" s="6">
        <v>2</v>
      </c>
      <c r="D38" s="30"/>
      <c r="E38" s="29"/>
      <c r="F38" s="29"/>
      <c r="G38" s="29"/>
      <c r="H38" s="29"/>
      <c r="I38" s="19"/>
      <c r="J38" s="19"/>
      <c r="K38" s="19">
        <f>IF(FIND($D38,"　秀優良可合認定")&gt;1,1,0)*1</f>
        <v>0</v>
      </c>
      <c r="L38" s="19">
        <f t="shared" si="3"/>
        <v>0</v>
      </c>
      <c r="M38" s="19"/>
      <c r="N38" s="19"/>
      <c r="O38" s="19"/>
      <c r="P38" s="19">
        <f>IF(FIND($D38,"　秀優良可合認定")&gt;1,2,0)*1</f>
        <v>0</v>
      </c>
      <c r="R38" s="52">
        <f t="shared" si="4"/>
        <v>0</v>
      </c>
    </row>
    <row r="39" spans="1:18" ht="14.25">
      <c r="A39" s="5" t="s">
        <v>54</v>
      </c>
      <c r="B39" s="15" t="s">
        <v>93</v>
      </c>
      <c r="C39" s="6">
        <v>2</v>
      </c>
      <c r="D39" s="30"/>
      <c r="E39" s="29"/>
      <c r="F39" s="29"/>
      <c r="G39" s="29"/>
      <c r="H39" s="29"/>
      <c r="I39" s="19">
        <f>IF(FIND($D39,"　秀優良可合認定")&gt;1,1,0)*1</f>
        <v>0</v>
      </c>
      <c r="J39" s="19"/>
      <c r="K39" s="19">
        <f>IF(FIND($D39,"　秀優良可合認定")&gt;1,2,0)*1</f>
        <v>0</v>
      </c>
      <c r="L39" s="19">
        <f t="shared" si="3"/>
        <v>0</v>
      </c>
      <c r="M39" s="19"/>
      <c r="N39" s="19"/>
      <c r="O39" s="19"/>
      <c r="P39" s="19"/>
      <c r="R39" s="52">
        <f t="shared" si="4"/>
        <v>0</v>
      </c>
    </row>
    <row r="40" spans="1:18" ht="14.25">
      <c r="A40" s="5" t="s">
        <v>55</v>
      </c>
      <c r="B40" s="15" t="s">
        <v>93</v>
      </c>
      <c r="C40" s="6">
        <v>2</v>
      </c>
      <c r="D40" s="30"/>
      <c r="E40" s="29"/>
      <c r="F40" s="29"/>
      <c r="G40" s="29"/>
      <c r="H40" s="29"/>
      <c r="I40" s="19">
        <f>IF(FIND($D40,"　秀優良可合認定")&gt;1,1,0)*1</f>
        <v>0</v>
      </c>
      <c r="J40" s="19"/>
      <c r="K40" s="19">
        <f>IF(FIND($D40,"　秀優良可合認定")&gt;1,1,0)*1</f>
        <v>0</v>
      </c>
      <c r="L40" s="19">
        <f t="shared" si="3"/>
        <v>0</v>
      </c>
      <c r="M40" s="19">
        <f>IF(FIND($D40,"　秀優良可合認定")&gt;1,1,0)*1</f>
        <v>0</v>
      </c>
      <c r="N40" s="19"/>
      <c r="O40" s="19"/>
      <c r="P40" s="19"/>
      <c r="R40" s="52">
        <f t="shared" si="4"/>
        <v>0</v>
      </c>
    </row>
    <row r="41" spans="1:18" ht="14.25">
      <c r="A41" s="5" t="s">
        <v>56</v>
      </c>
      <c r="B41" s="15" t="s">
        <v>93</v>
      </c>
      <c r="C41" s="6">
        <v>2</v>
      </c>
      <c r="D41" s="30"/>
      <c r="E41" s="29"/>
      <c r="F41" s="29"/>
      <c r="G41" s="29"/>
      <c r="H41" s="29"/>
      <c r="I41" s="19"/>
      <c r="J41" s="19">
        <f>IF(FIND($D41,"　秀優良可合認定")&gt;1,1,0)*1</f>
        <v>0</v>
      </c>
      <c r="K41" s="19"/>
      <c r="L41" s="19">
        <f t="shared" si="3"/>
        <v>0</v>
      </c>
      <c r="M41" s="19"/>
      <c r="N41" s="19"/>
      <c r="O41" s="19">
        <f>IF(FIND($D41,"　秀優良可合認定")&gt;1,2,0)*1</f>
        <v>0</v>
      </c>
      <c r="P41" s="19"/>
      <c r="R41" s="52">
        <f t="shared" si="4"/>
        <v>0</v>
      </c>
    </row>
    <row r="42" spans="1:18" ht="14.25">
      <c r="A42" s="5" t="s">
        <v>57</v>
      </c>
      <c r="B42" s="15" t="s">
        <v>93</v>
      </c>
      <c r="C42" s="6">
        <v>2</v>
      </c>
      <c r="D42" s="30"/>
      <c r="E42" s="29"/>
      <c r="F42" s="29"/>
      <c r="G42" s="29"/>
      <c r="H42" s="29"/>
      <c r="I42" s="19"/>
      <c r="J42" s="19"/>
      <c r="K42" s="19">
        <f>IF(FIND($D42,"　秀優良可合認定")&gt;1,2,0)*1</f>
        <v>0</v>
      </c>
      <c r="L42" s="19">
        <f t="shared" si="3"/>
        <v>0</v>
      </c>
      <c r="M42" s="19"/>
      <c r="N42" s="19"/>
      <c r="O42" s="19">
        <f>IF(FIND($D42,"　秀優良可合認定")&gt;1,1,0)*1</f>
        <v>0</v>
      </c>
      <c r="P42" s="19"/>
      <c r="R42" s="52">
        <f t="shared" si="4"/>
        <v>0</v>
      </c>
    </row>
    <row r="43" spans="1:18" ht="14.25">
      <c r="A43" s="5" t="s">
        <v>58</v>
      </c>
      <c r="B43" s="15" t="s">
        <v>93</v>
      </c>
      <c r="C43" s="6">
        <v>2</v>
      </c>
      <c r="D43" s="30"/>
      <c r="E43" s="29"/>
      <c r="F43" s="29"/>
      <c r="G43" s="29"/>
      <c r="H43" s="29"/>
      <c r="I43" s="19"/>
      <c r="J43" s="19"/>
      <c r="K43" s="19">
        <f>IF(FIND($D43,"　秀優良可合認定")&gt;1,1,0)*1</f>
        <v>0</v>
      </c>
      <c r="L43" s="19">
        <f t="shared" si="3"/>
        <v>0</v>
      </c>
      <c r="M43" s="19"/>
      <c r="N43" s="19"/>
      <c r="O43" s="19">
        <f>IF(FIND($D43,"　秀優良可合認定")&gt;1,2,0)*1</f>
        <v>0</v>
      </c>
      <c r="P43" s="19"/>
      <c r="R43" s="52">
        <f t="shared" si="4"/>
        <v>0</v>
      </c>
    </row>
    <row r="44" spans="1:18" ht="14.25">
      <c r="A44" s="5" t="s">
        <v>59</v>
      </c>
      <c r="B44" s="15" t="s">
        <v>93</v>
      </c>
      <c r="C44" s="6">
        <v>2</v>
      </c>
      <c r="D44" s="30"/>
      <c r="E44" s="29"/>
      <c r="F44" s="29"/>
      <c r="G44" s="29"/>
      <c r="H44" s="29"/>
      <c r="I44" s="19">
        <f>IF(FIND($D44,"　秀優良可合認定")&gt;1,1,0)*1</f>
        <v>0</v>
      </c>
      <c r="J44" s="19"/>
      <c r="K44" s="19"/>
      <c r="L44" s="19">
        <f t="shared" si="3"/>
        <v>0</v>
      </c>
      <c r="M44" s="19"/>
      <c r="N44" s="19"/>
      <c r="O44" s="19">
        <f>IF(FIND($D44,"　秀優良可合認定")&gt;1,1,0)*1</f>
        <v>0</v>
      </c>
      <c r="P44" s="19"/>
      <c r="R44" s="52">
        <f t="shared" si="4"/>
        <v>0</v>
      </c>
    </row>
    <row r="45" spans="1:18" ht="14.25">
      <c r="A45" s="5" t="s">
        <v>60</v>
      </c>
      <c r="B45" s="15" t="s">
        <v>93</v>
      </c>
      <c r="C45" s="6">
        <v>2</v>
      </c>
      <c r="D45" s="30"/>
      <c r="E45" s="29"/>
      <c r="F45" s="29"/>
      <c r="G45" s="29"/>
      <c r="H45" s="29"/>
      <c r="I45" s="19"/>
      <c r="J45" s="19">
        <f>IF(FIND($D45,"　秀優良可合認定")&gt;1,1,0)*1</f>
        <v>0</v>
      </c>
      <c r="K45" s="19">
        <f>IF(FIND($D45,"　秀優良可合認定")&gt;1,1,0)*1</f>
        <v>0</v>
      </c>
      <c r="L45" s="19">
        <f t="shared" si="3"/>
        <v>0</v>
      </c>
      <c r="M45" s="19"/>
      <c r="N45" s="19"/>
      <c r="O45" s="19">
        <f>IF(FIND($D45,"　秀優良可合認定")&gt;1,1,0)*1</f>
        <v>0</v>
      </c>
      <c r="P45" s="19"/>
      <c r="R45" s="52">
        <f t="shared" si="4"/>
        <v>0</v>
      </c>
    </row>
    <row r="46" spans="1:18" ht="14.25">
      <c r="A46" s="5" t="s">
        <v>61</v>
      </c>
      <c r="B46" s="15" t="s">
        <v>93</v>
      </c>
      <c r="C46" s="6">
        <v>2</v>
      </c>
      <c r="D46" s="30"/>
      <c r="E46" s="29"/>
      <c r="F46" s="29"/>
      <c r="G46" s="29"/>
      <c r="H46" s="29"/>
      <c r="I46" s="19"/>
      <c r="J46" s="19">
        <f>IF(FIND($D46,"　秀優良可合認定")&gt;1,1,0)*1</f>
        <v>0</v>
      </c>
      <c r="K46" s="19"/>
      <c r="L46" s="19">
        <f t="shared" si="3"/>
        <v>0</v>
      </c>
      <c r="M46" s="19"/>
      <c r="N46" s="19"/>
      <c r="O46" s="19">
        <f>IF(FIND($D46,"　秀優良可合認定")&gt;1,1,0)*1</f>
        <v>0</v>
      </c>
      <c r="P46" s="19"/>
      <c r="R46" s="52">
        <f t="shared" si="4"/>
        <v>0</v>
      </c>
    </row>
    <row r="47" spans="1:18" ht="14.25">
      <c r="A47" s="5" t="s">
        <v>62</v>
      </c>
      <c r="B47" s="15" t="s">
        <v>93</v>
      </c>
      <c r="C47" s="6">
        <v>2</v>
      </c>
      <c r="D47" s="30"/>
      <c r="E47" s="29"/>
      <c r="F47" s="29"/>
      <c r="G47" s="29"/>
      <c r="H47" s="29"/>
      <c r="I47" s="19"/>
      <c r="J47" s="19"/>
      <c r="K47" s="19"/>
      <c r="L47" s="19">
        <f t="shared" si="3"/>
        <v>0</v>
      </c>
      <c r="M47" s="19"/>
      <c r="N47" s="19"/>
      <c r="O47" s="19">
        <f>IF(FIND($D47,"　秀優良可合認定")&gt;1,1,0)*1</f>
        <v>0</v>
      </c>
      <c r="P47" s="19"/>
      <c r="R47" s="52">
        <f t="shared" si="4"/>
        <v>0</v>
      </c>
    </row>
    <row r="48" spans="1:18" ht="14.25">
      <c r="A48" s="5" t="s">
        <v>63</v>
      </c>
      <c r="B48" s="15" t="s">
        <v>93</v>
      </c>
      <c r="C48" s="6">
        <v>2</v>
      </c>
      <c r="D48" s="30"/>
      <c r="E48" s="29"/>
      <c r="F48" s="29"/>
      <c r="G48" s="29"/>
      <c r="H48" s="29"/>
      <c r="I48" s="19"/>
      <c r="J48" s="19"/>
      <c r="K48" s="19">
        <f>IF(FIND($D48,"　秀優良可合認定")&gt;1,1,0)*1</f>
        <v>0</v>
      </c>
      <c r="L48" s="19">
        <f t="shared" si="3"/>
        <v>0</v>
      </c>
      <c r="M48" s="19">
        <f>IF(FIND($D48,"　秀優良可合認定")&gt;1,1,0)*1</f>
        <v>0</v>
      </c>
      <c r="N48" s="19"/>
      <c r="O48" s="19"/>
      <c r="P48" s="19"/>
      <c r="R48" s="52">
        <f t="shared" si="4"/>
        <v>0</v>
      </c>
    </row>
    <row r="49" spans="1:18" ht="14.25">
      <c r="A49" s="5" t="s">
        <v>64</v>
      </c>
      <c r="B49" s="15" t="s">
        <v>93</v>
      </c>
      <c r="C49" s="6">
        <v>2</v>
      </c>
      <c r="D49" s="30"/>
      <c r="E49" s="29"/>
      <c r="F49" s="29"/>
      <c r="G49" s="29"/>
      <c r="H49" s="29"/>
      <c r="I49" s="19"/>
      <c r="J49" s="19">
        <f>IF(FIND($D49,"　秀優良可合認定")&gt;1,1,0)*1</f>
        <v>0</v>
      </c>
      <c r="K49" s="19"/>
      <c r="L49" s="19">
        <f t="shared" si="3"/>
        <v>0</v>
      </c>
      <c r="M49" s="19"/>
      <c r="N49" s="19"/>
      <c r="O49" s="19">
        <f>IF(FIND($D49,"　秀優良可合認定")&gt;1,1,0)*1</f>
        <v>0</v>
      </c>
      <c r="P49" s="19"/>
      <c r="R49" s="52">
        <f t="shared" si="4"/>
        <v>0</v>
      </c>
    </row>
    <row r="50" spans="1:18" ht="14.25">
      <c r="A50" s="5" t="s">
        <v>65</v>
      </c>
      <c r="B50" s="15" t="s">
        <v>93</v>
      </c>
      <c r="C50" s="6">
        <v>2</v>
      </c>
      <c r="D50" s="30"/>
      <c r="E50" s="29"/>
      <c r="F50" s="29"/>
      <c r="G50" s="29"/>
      <c r="H50" s="29"/>
      <c r="I50" s="19"/>
      <c r="J50" s="19"/>
      <c r="K50" s="19">
        <f>IF(FIND($D50,"　秀優良可合認定")&gt;1,1,0)*1</f>
        <v>0</v>
      </c>
      <c r="L50" s="19">
        <f t="shared" si="3"/>
        <v>0</v>
      </c>
      <c r="M50" s="19">
        <f>IF(FIND($D50,"　秀優良可合認定")&gt;1,1,0)*1</f>
        <v>0</v>
      </c>
      <c r="N50" s="19"/>
      <c r="O50" s="19">
        <f>IF(FIND($D50,"　秀優良可合認定")&gt;1,1,0)*1</f>
        <v>0</v>
      </c>
      <c r="P50" s="19"/>
      <c r="R50" s="52">
        <f t="shared" si="4"/>
        <v>0</v>
      </c>
    </row>
    <row r="51" spans="1:18" ht="14.25">
      <c r="A51" s="5" t="s">
        <v>66</v>
      </c>
      <c r="B51" s="15" t="s">
        <v>93</v>
      </c>
      <c r="C51" s="6">
        <v>2</v>
      </c>
      <c r="D51" s="30"/>
      <c r="E51" s="29"/>
      <c r="F51" s="29"/>
      <c r="G51" s="29"/>
      <c r="H51" s="29"/>
      <c r="I51" s="19">
        <f>IF(FIND($D51,"　秀優良可合認定")&gt;1,1,0)*1</f>
        <v>0</v>
      </c>
      <c r="J51" s="19"/>
      <c r="K51" s="19"/>
      <c r="L51" s="19">
        <f t="shared" si="3"/>
        <v>0</v>
      </c>
      <c r="M51" s="19"/>
      <c r="N51" s="19"/>
      <c r="O51" s="19">
        <f>IF(FIND($D51,"　秀優良可合認定")&gt;1,1,0)*1</f>
        <v>0</v>
      </c>
      <c r="P51" s="19"/>
      <c r="R51" s="52">
        <f t="shared" si="4"/>
        <v>0</v>
      </c>
    </row>
    <row r="52" spans="1:18" ht="14.25">
      <c r="A52" s="5" t="s">
        <v>67</v>
      </c>
      <c r="B52" s="15" t="s">
        <v>93</v>
      </c>
      <c r="C52" s="6">
        <v>2</v>
      </c>
      <c r="D52" s="30"/>
      <c r="E52" s="29"/>
      <c r="F52" s="29"/>
      <c r="G52" s="29"/>
      <c r="H52" s="29"/>
      <c r="I52" s="19"/>
      <c r="J52" s="19"/>
      <c r="K52" s="19">
        <f>IF(FIND($D52,"　秀優良可合認定")&gt;1,1,0)*1</f>
        <v>0</v>
      </c>
      <c r="L52" s="19">
        <f t="shared" si="3"/>
        <v>0</v>
      </c>
      <c r="M52" s="19"/>
      <c r="N52" s="19"/>
      <c r="O52" s="19">
        <f>IF(FIND($D52,"　秀優良可合認定")&gt;1,2,0)*1</f>
        <v>0</v>
      </c>
      <c r="P52" s="19"/>
      <c r="R52" s="52">
        <f t="shared" si="4"/>
        <v>0</v>
      </c>
    </row>
    <row r="53" spans="1:18" ht="14.25">
      <c r="A53" s="5" t="s">
        <v>68</v>
      </c>
      <c r="B53" s="15" t="s">
        <v>93</v>
      </c>
      <c r="C53" s="6">
        <v>2</v>
      </c>
      <c r="D53" s="30"/>
      <c r="E53" s="29"/>
      <c r="F53" s="29"/>
      <c r="G53" s="29"/>
      <c r="H53" s="29"/>
      <c r="I53" s="19"/>
      <c r="J53" s="19">
        <f>IF(FIND($D53,"　秀優良可合認定")&gt;1,2,0)*1</f>
        <v>0</v>
      </c>
      <c r="K53" s="19"/>
      <c r="L53" s="19">
        <f t="shared" si="3"/>
        <v>0</v>
      </c>
      <c r="M53" s="19"/>
      <c r="N53" s="19"/>
      <c r="O53" s="19">
        <f>IF(FIND($D53,"　秀優良可合認定")&gt;1,2,0)*1</f>
        <v>0</v>
      </c>
      <c r="P53" s="19"/>
      <c r="R53" s="52">
        <f t="shared" si="4"/>
        <v>0</v>
      </c>
    </row>
    <row r="54" spans="1:18" ht="14.25">
      <c r="A54" s="24" t="s">
        <v>69</v>
      </c>
      <c r="B54" s="29" t="s">
        <v>93</v>
      </c>
      <c r="C54" s="14">
        <v>2</v>
      </c>
      <c r="D54" s="30"/>
      <c r="E54" s="29"/>
      <c r="F54" s="29"/>
      <c r="G54" s="29"/>
      <c r="H54" s="29"/>
      <c r="I54" s="19"/>
      <c r="J54" s="19">
        <f>IF(FIND($D54,"　秀優良可合認定")&gt;1,1,0)*1</f>
        <v>0</v>
      </c>
      <c r="K54" s="19"/>
      <c r="L54" s="19">
        <f t="shared" si="3"/>
        <v>0</v>
      </c>
      <c r="M54" s="19"/>
      <c r="N54" s="19"/>
      <c r="O54" s="19">
        <f>IF(FIND($D54,"　秀優良可合認定")&gt;1,2,0)*1</f>
        <v>0</v>
      </c>
      <c r="P54" s="19"/>
      <c r="R54" s="52">
        <f t="shared" si="4"/>
        <v>0</v>
      </c>
    </row>
    <row r="55" spans="1:18" ht="14.25">
      <c r="A55" s="24" t="s">
        <v>70</v>
      </c>
      <c r="B55" s="29" t="s">
        <v>93</v>
      </c>
      <c r="C55" s="14">
        <v>2</v>
      </c>
      <c r="D55" s="30"/>
      <c r="E55" s="29"/>
      <c r="F55" s="29"/>
      <c r="G55" s="29"/>
      <c r="H55" s="29"/>
      <c r="I55" s="19"/>
      <c r="J55" s="19"/>
      <c r="K55" s="19">
        <f>IF(FIND($D55,"　秀優良可合認定")&gt;1,1,0)*1</f>
        <v>0</v>
      </c>
      <c r="L55" s="19">
        <f t="shared" si="3"/>
        <v>0</v>
      </c>
      <c r="M55" s="19">
        <f>IF(FIND($D55,"　秀優良可合認定")&gt;1,1,0)*1</f>
        <v>0</v>
      </c>
      <c r="N55" s="19"/>
      <c r="O55" s="19"/>
      <c r="P55" s="19"/>
      <c r="R55" s="52">
        <f t="shared" si="4"/>
        <v>0</v>
      </c>
    </row>
    <row r="56" spans="1:18" ht="14.25">
      <c r="A56" s="5" t="s">
        <v>71</v>
      </c>
      <c r="B56" s="15" t="s">
        <v>93</v>
      </c>
      <c r="C56" s="6">
        <v>2</v>
      </c>
      <c r="D56" s="30"/>
      <c r="E56" s="29"/>
      <c r="F56" s="29"/>
      <c r="G56" s="29"/>
      <c r="H56" s="29"/>
      <c r="I56" s="19"/>
      <c r="J56" s="19">
        <f>IF(FIND($D56,"　秀優良可合認定")&gt;1,1,0)*1</f>
        <v>0</v>
      </c>
      <c r="K56" s="19"/>
      <c r="L56" s="19">
        <f t="shared" si="3"/>
        <v>0</v>
      </c>
      <c r="M56" s="19"/>
      <c r="N56" s="19"/>
      <c r="O56" s="19">
        <f>IF(FIND($D56,"　秀優良可合認定")&gt;1,1,0)*1</f>
        <v>0</v>
      </c>
      <c r="P56" s="19"/>
      <c r="R56" s="52">
        <f t="shared" si="4"/>
        <v>0</v>
      </c>
    </row>
    <row r="57" spans="1:18" ht="14.25">
      <c r="A57" s="5" t="s">
        <v>72</v>
      </c>
      <c r="B57" s="15" t="s">
        <v>93</v>
      </c>
      <c r="C57" s="6">
        <v>2</v>
      </c>
      <c r="D57" s="30"/>
      <c r="E57" s="29"/>
      <c r="F57" s="29"/>
      <c r="G57" s="29"/>
      <c r="H57" s="29"/>
      <c r="I57" s="19">
        <f>IF(FIND($D57,"　秀優良可合認定")&gt;1,1,0)*1</f>
        <v>0</v>
      </c>
      <c r="J57" s="19"/>
      <c r="K57" s="19">
        <f>IF(FIND($D57,"　秀優良可合認定")&gt;1,2,0)*1</f>
        <v>0</v>
      </c>
      <c r="L57" s="19">
        <f t="shared" si="3"/>
        <v>0</v>
      </c>
      <c r="M57" s="19"/>
      <c r="N57" s="19"/>
      <c r="O57" s="19"/>
      <c r="P57" s="19"/>
      <c r="R57" s="52">
        <f t="shared" si="4"/>
        <v>0</v>
      </c>
    </row>
    <row r="58" spans="1:18" s="35" customFormat="1" ht="14.25">
      <c r="A58" s="36"/>
      <c r="B58" s="37"/>
      <c r="C58" s="23">
        <f>SUM(R36:R57)</f>
        <v>0</v>
      </c>
      <c r="D58" s="37"/>
      <c r="E58" s="40"/>
      <c r="F58" s="40"/>
      <c r="G58" s="40"/>
      <c r="H58" s="42" t="s">
        <v>110</v>
      </c>
      <c r="I58" s="19">
        <f>SUM(I36:I57)</f>
        <v>0</v>
      </c>
      <c r="J58" s="19">
        <f aca="true" t="shared" si="5" ref="J58:P58">SUM(J36:J57)</f>
        <v>0</v>
      </c>
      <c r="K58" s="19">
        <f t="shared" si="5"/>
        <v>0</v>
      </c>
      <c r="L58" s="19">
        <f t="shared" si="5"/>
        <v>0</v>
      </c>
      <c r="M58" s="19">
        <f t="shared" si="5"/>
        <v>0</v>
      </c>
      <c r="N58" s="19">
        <f t="shared" si="5"/>
        <v>0</v>
      </c>
      <c r="O58" s="19">
        <f t="shared" si="5"/>
        <v>0</v>
      </c>
      <c r="P58" s="19">
        <f t="shared" si="5"/>
        <v>0</v>
      </c>
      <c r="R58" s="52"/>
    </row>
    <row r="59" spans="1:18" s="35" customFormat="1" ht="14.25">
      <c r="A59" s="36"/>
      <c r="B59" s="37"/>
      <c r="C59" s="38"/>
      <c r="D59" s="37"/>
      <c r="E59" s="40"/>
      <c r="F59" s="40"/>
      <c r="G59" s="40"/>
      <c r="H59" s="40"/>
      <c r="R59" s="52"/>
    </row>
    <row r="60" spans="1:18" s="35" customFormat="1" ht="14.25">
      <c r="A60" s="39"/>
      <c r="B60" s="39"/>
      <c r="C60" s="39"/>
      <c r="D60" s="40"/>
      <c r="E60" s="40"/>
      <c r="F60" s="40"/>
      <c r="G60" s="40"/>
      <c r="H60" s="40"/>
      <c r="R60" s="52"/>
    </row>
    <row r="61" spans="1:16" ht="13.5">
      <c r="A61" s="100" t="s">
        <v>121</v>
      </c>
      <c r="B61" s="98" t="s">
        <v>97</v>
      </c>
      <c r="C61" s="26"/>
      <c r="D61" s="27" t="s">
        <v>1</v>
      </c>
      <c r="E61" s="27" t="s">
        <v>2</v>
      </c>
      <c r="F61" s="27" t="s">
        <v>4</v>
      </c>
      <c r="G61" s="27" t="s">
        <v>5</v>
      </c>
      <c r="H61" s="27" t="s">
        <v>7</v>
      </c>
      <c r="I61" s="96" t="s">
        <v>99</v>
      </c>
      <c r="J61" s="97"/>
      <c r="K61" s="97"/>
      <c r="L61" s="97"/>
      <c r="M61" s="97"/>
      <c r="N61" s="97"/>
      <c r="O61" s="97"/>
      <c r="P61" s="97"/>
    </row>
    <row r="62" spans="1:16" ht="24">
      <c r="A62" s="101"/>
      <c r="B62" s="99"/>
      <c r="C62" s="22" t="s">
        <v>0</v>
      </c>
      <c r="D62" s="22" t="s">
        <v>98</v>
      </c>
      <c r="E62" s="22" t="s">
        <v>3</v>
      </c>
      <c r="F62" s="22" t="s">
        <v>119</v>
      </c>
      <c r="G62" s="22" t="s">
        <v>6</v>
      </c>
      <c r="H62" s="22" t="s">
        <v>8</v>
      </c>
      <c r="I62" s="21" t="s">
        <v>100</v>
      </c>
      <c r="J62" s="21" t="s">
        <v>101</v>
      </c>
      <c r="K62" s="21" t="s">
        <v>102</v>
      </c>
      <c r="L62" s="21" t="s">
        <v>103</v>
      </c>
      <c r="M62" s="21" t="s">
        <v>104</v>
      </c>
      <c r="N62" s="21" t="s">
        <v>105</v>
      </c>
      <c r="O62" s="21" t="s">
        <v>106</v>
      </c>
      <c r="P62" s="21" t="s">
        <v>107</v>
      </c>
    </row>
    <row r="63" spans="1:18" ht="14.25">
      <c r="A63" s="24" t="s">
        <v>73</v>
      </c>
      <c r="B63" s="29" t="s">
        <v>93</v>
      </c>
      <c r="C63" s="14">
        <v>2</v>
      </c>
      <c r="D63" s="30"/>
      <c r="E63" s="29"/>
      <c r="F63" s="29"/>
      <c r="G63" s="29"/>
      <c r="H63" s="29"/>
      <c r="I63" s="19"/>
      <c r="J63" s="19"/>
      <c r="K63" s="19"/>
      <c r="L63" s="19">
        <f>IF(FIND($D63,"　秀優良可合認定")&gt;1,2,0)*1</f>
        <v>0</v>
      </c>
      <c r="M63" s="19"/>
      <c r="N63" s="19"/>
      <c r="O63" s="19">
        <f>IF(FIND($D63,"　秀優良可合認定")&gt;1,1,0)*1</f>
        <v>0</v>
      </c>
      <c r="P63" s="19"/>
      <c r="R63" s="52">
        <f aca="true" t="shared" si="6" ref="R63:R76">IF(FIND($D63,"　秀優良可合認定")&gt;1,1,0)*$C63</f>
        <v>0</v>
      </c>
    </row>
    <row r="64" spans="1:18" ht="14.25">
      <c r="A64" s="5" t="s">
        <v>74</v>
      </c>
      <c r="B64" s="15" t="s">
        <v>93</v>
      </c>
      <c r="C64" s="6">
        <v>2</v>
      </c>
      <c r="D64" s="30"/>
      <c r="E64" s="29"/>
      <c r="F64" s="29"/>
      <c r="G64" s="29"/>
      <c r="H64" s="29"/>
      <c r="I64" s="19"/>
      <c r="J64" s="19"/>
      <c r="K64" s="19">
        <f>IF(FIND($D64,"　秀優良可合認定")&gt;1,2,0)*1</f>
        <v>0</v>
      </c>
      <c r="L64" s="19">
        <f>IF(FIND($D64,"　秀優良可合認定")&gt;1,2,0)*1</f>
        <v>0</v>
      </c>
      <c r="M64" s="19"/>
      <c r="N64" s="19"/>
      <c r="O64" s="19">
        <f>IF(FIND($D64,"　秀優良可合認定")&gt;1,1,0)*1</f>
        <v>0</v>
      </c>
      <c r="P64" s="19"/>
      <c r="R64" s="52">
        <f t="shared" si="6"/>
        <v>0</v>
      </c>
    </row>
    <row r="65" spans="1:18" ht="14.25">
      <c r="A65" s="5" t="s">
        <v>75</v>
      </c>
      <c r="B65" s="15" t="s">
        <v>93</v>
      </c>
      <c r="C65" s="6">
        <v>2</v>
      </c>
      <c r="D65" s="30"/>
      <c r="E65" s="29"/>
      <c r="F65" s="29"/>
      <c r="G65" s="29"/>
      <c r="H65" s="29"/>
      <c r="I65" s="19"/>
      <c r="J65" s="19">
        <f>IF(FIND($D65,"　秀優良可合認定")&gt;1,1,0)*1</f>
        <v>0</v>
      </c>
      <c r="K65" s="19"/>
      <c r="L65" s="19">
        <f>IF(FIND($D65,"　秀優良可合認定")&gt;1,2,0)*1</f>
        <v>0</v>
      </c>
      <c r="M65" s="19"/>
      <c r="N65" s="19">
        <f>IF(FIND($D65,"　秀優良可合認定")&gt;1,1,0)*1</f>
        <v>0</v>
      </c>
      <c r="O65" s="19">
        <f>IF(FIND($D65,"　秀優良可合認定")&gt;1,1,0)*1</f>
        <v>0</v>
      </c>
      <c r="P65" s="19"/>
      <c r="R65" s="52">
        <f t="shared" si="6"/>
        <v>0</v>
      </c>
    </row>
    <row r="66" spans="1:18" ht="14.25">
      <c r="A66" s="5" t="s">
        <v>76</v>
      </c>
      <c r="B66" s="15" t="s">
        <v>93</v>
      </c>
      <c r="C66" s="6">
        <v>2</v>
      </c>
      <c r="D66" s="30"/>
      <c r="E66" s="6"/>
      <c r="F66" s="6"/>
      <c r="G66" s="6"/>
      <c r="H66" s="6"/>
      <c r="I66" s="19"/>
      <c r="J66" s="19">
        <f>IF(FIND($D66,"　秀優良可合認定")&gt;1,1,0)*1</f>
        <v>0</v>
      </c>
      <c r="K66" s="19"/>
      <c r="L66" s="19">
        <f>IF(FIND($D66,"　秀優良可合認定")&gt;1,2,0)*1</f>
        <v>0</v>
      </c>
      <c r="M66" s="19">
        <f>IF(FIND($D66,"　秀優良可合認定")&gt;1,1,0)*1</f>
        <v>0</v>
      </c>
      <c r="N66" s="19"/>
      <c r="O66" s="19"/>
      <c r="P66" s="19"/>
      <c r="R66" s="52">
        <f t="shared" si="6"/>
        <v>0</v>
      </c>
    </row>
    <row r="67" spans="1:18" ht="14.25">
      <c r="A67" s="5" t="s">
        <v>77</v>
      </c>
      <c r="B67" s="15" t="s">
        <v>93</v>
      </c>
      <c r="C67" s="6">
        <v>2</v>
      </c>
      <c r="D67" s="30"/>
      <c r="E67" s="29"/>
      <c r="F67" s="29"/>
      <c r="G67" s="29"/>
      <c r="H67" s="29"/>
      <c r="I67" s="19"/>
      <c r="J67" s="19"/>
      <c r="K67" s="19">
        <f>IF(FIND($D67,"　秀優良可合認定")&gt;1,1,0)*1</f>
        <v>0</v>
      </c>
      <c r="L67" s="19">
        <f>IF(FIND($D67,"　秀優良可合認定")&gt;1,2,0)*1</f>
        <v>0</v>
      </c>
      <c r="M67" s="19"/>
      <c r="N67" s="19"/>
      <c r="O67" s="19">
        <f>IF(FIND($D67,"　秀優良可合認定")&gt;1,2,0)*1</f>
        <v>0</v>
      </c>
      <c r="P67" s="19"/>
      <c r="R67" s="52">
        <f t="shared" si="6"/>
        <v>0</v>
      </c>
    </row>
    <row r="68" spans="1:18" ht="14.25">
      <c r="A68" s="5" t="s">
        <v>78</v>
      </c>
      <c r="B68" s="15" t="s">
        <v>93</v>
      </c>
      <c r="C68" s="6">
        <v>2</v>
      </c>
      <c r="D68" s="30"/>
      <c r="E68" s="6"/>
      <c r="F68" s="6"/>
      <c r="G68" s="6"/>
      <c r="H68" s="6"/>
      <c r="I68" s="19"/>
      <c r="J68" s="19">
        <f>IF(FIND($D68,"　秀優良可合認定")&gt;1,1,0)*1</f>
        <v>0</v>
      </c>
      <c r="K68" s="19"/>
      <c r="L68" s="19">
        <f>IF(FIND($D68,"　秀優良可合認定")&gt;1,1,0)*1</f>
        <v>0</v>
      </c>
      <c r="M68" s="19">
        <f>IF(FIND($D68,"　秀優良可合認定")&gt;1,1,0)*1</f>
        <v>0</v>
      </c>
      <c r="N68" s="19"/>
      <c r="O68" s="19">
        <f>IF(FIND($D68,"　秀優良可合認定")&gt;1,1,0)*1</f>
        <v>0</v>
      </c>
      <c r="P68" s="19"/>
      <c r="R68" s="52">
        <f t="shared" si="6"/>
        <v>0</v>
      </c>
    </row>
    <row r="69" spans="1:18" ht="14.25">
      <c r="A69" s="5" t="s">
        <v>79</v>
      </c>
      <c r="B69" s="15" t="s">
        <v>93</v>
      </c>
      <c r="C69" s="6">
        <v>2</v>
      </c>
      <c r="D69" s="30"/>
      <c r="E69" s="29"/>
      <c r="F69" s="29"/>
      <c r="G69" s="29"/>
      <c r="H69" s="29"/>
      <c r="I69" s="19"/>
      <c r="J69" s="19">
        <f>IF(FIND($D69,"　秀優良可合認定")&gt;1,1,0)*1</f>
        <v>0</v>
      </c>
      <c r="K69" s="19"/>
      <c r="L69" s="19">
        <f aca="true" t="shared" si="7" ref="L69:L74">IF(FIND($D69,"　秀優良可合認定")&gt;1,2,0)*1</f>
        <v>0</v>
      </c>
      <c r="M69" s="19"/>
      <c r="N69" s="19"/>
      <c r="O69" s="19">
        <f>IF(FIND($D69,"　秀優良可合認定")&gt;1,1,0)*1</f>
        <v>0</v>
      </c>
      <c r="P69" s="19"/>
      <c r="R69" s="52">
        <f t="shared" si="6"/>
        <v>0</v>
      </c>
    </row>
    <row r="70" spans="1:18" ht="14.25">
      <c r="A70" s="5" t="s">
        <v>80</v>
      </c>
      <c r="B70" s="15" t="s">
        <v>93</v>
      </c>
      <c r="C70" s="6">
        <v>2</v>
      </c>
      <c r="D70" s="30"/>
      <c r="E70" s="29"/>
      <c r="F70" s="29"/>
      <c r="G70" s="29"/>
      <c r="H70" s="29"/>
      <c r="I70" s="19">
        <f>IF(FIND($D70,"　秀優良可合認定")&gt;1,1,0)*1</f>
        <v>0</v>
      </c>
      <c r="J70" s="19"/>
      <c r="K70" s="19">
        <f>IF(FIND($D70,"　秀優良可合認定")&gt;1,1,0)*1</f>
        <v>0</v>
      </c>
      <c r="L70" s="19">
        <f t="shared" si="7"/>
        <v>0</v>
      </c>
      <c r="M70" s="19">
        <f>IF(FIND($D70,"　秀優良可合認定")&gt;1,1,0)*1</f>
        <v>0</v>
      </c>
      <c r="N70" s="19"/>
      <c r="O70" s="19"/>
      <c r="P70" s="19"/>
      <c r="R70" s="52">
        <f t="shared" si="6"/>
        <v>0</v>
      </c>
    </row>
    <row r="71" spans="1:18" ht="14.25">
      <c r="A71" s="10" t="s">
        <v>81</v>
      </c>
      <c r="B71" s="15" t="s">
        <v>93</v>
      </c>
      <c r="C71" s="6">
        <v>2</v>
      </c>
      <c r="D71" s="30"/>
      <c r="E71" s="29"/>
      <c r="F71" s="29"/>
      <c r="G71" s="29"/>
      <c r="H71" s="29"/>
      <c r="I71" s="19"/>
      <c r="J71" s="19">
        <f>IF(FIND($D71,"　秀優良可合認定")&gt;1,1,0)*1</f>
        <v>0</v>
      </c>
      <c r="K71" s="19"/>
      <c r="L71" s="19">
        <f t="shared" si="7"/>
        <v>0</v>
      </c>
      <c r="M71" s="19"/>
      <c r="N71" s="19"/>
      <c r="O71" s="19">
        <f>IF(FIND($D71,"　秀優良可合認定")&gt;1,1,0)*1</f>
        <v>0</v>
      </c>
      <c r="P71" s="19"/>
      <c r="R71" s="52">
        <f t="shared" si="6"/>
        <v>0</v>
      </c>
    </row>
    <row r="72" spans="1:18" ht="14.25">
      <c r="A72" s="5" t="s">
        <v>82</v>
      </c>
      <c r="B72" s="15" t="s">
        <v>93</v>
      </c>
      <c r="C72" s="6">
        <v>2</v>
      </c>
      <c r="D72" s="30"/>
      <c r="E72" s="6"/>
      <c r="F72" s="6"/>
      <c r="G72" s="6"/>
      <c r="H72" s="6"/>
      <c r="I72" s="19"/>
      <c r="J72" s="19"/>
      <c r="K72" s="19"/>
      <c r="L72" s="19">
        <f t="shared" si="7"/>
        <v>0</v>
      </c>
      <c r="M72" s="19"/>
      <c r="N72" s="19"/>
      <c r="O72" s="19"/>
      <c r="P72" s="19"/>
      <c r="R72" s="52">
        <f t="shared" si="6"/>
        <v>0</v>
      </c>
    </row>
    <row r="73" spans="1:18" ht="14.25">
      <c r="A73" s="5" t="s">
        <v>83</v>
      </c>
      <c r="B73" s="15" t="s">
        <v>93</v>
      </c>
      <c r="C73" s="6">
        <v>2</v>
      </c>
      <c r="D73" s="30"/>
      <c r="E73" s="6"/>
      <c r="F73" s="6"/>
      <c r="G73" s="6"/>
      <c r="H73" s="6"/>
      <c r="I73" s="19"/>
      <c r="J73" s="19"/>
      <c r="K73" s="19"/>
      <c r="L73" s="19">
        <f t="shared" si="7"/>
        <v>0</v>
      </c>
      <c r="M73" s="19"/>
      <c r="N73" s="19"/>
      <c r="O73" s="19"/>
      <c r="P73" s="19"/>
      <c r="R73" s="52">
        <f t="shared" si="6"/>
        <v>0</v>
      </c>
    </row>
    <row r="74" spans="1:18" ht="14.25">
      <c r="A74" s="5" t="s">
        <v>84</v>
      </c>
      <c r="B74" s="15" t="s">
        <v>93</v>
      </c>
      <c r="C74" s="6">
        <v>2</v>
      </c>
      <c r="D74" s="30"/>
      <c r="E74" s="19"/>
      <c r="F74" s="19"/>
      <c r="G74" s="19"/>
      <c r="H74" s="19"/>
      <c r="I74" s="19"/>
      <c r="J74" s="19"/>
      <c r="K74" s="19"/>
      <c r="L74" s="19">
        <f t="shared" si="7"/>
        <v>0</v>
      </c>
      <c r="M74" s="19"/>
      <c r="N74" s="19"/>
      <c r="O74" s="19"/>
      <c r="P74" s="19"/>
      <c r="R74" s="52">
        <f t="shared" si="6"/>
        <v>0</v>
      </c>
    </row>
    <row r="75" spans="1:18" ht="14.25">
      <c r="A75" s="5" t="s">
        <v>159</v>
      </c>
      <c r="B75" s="15" t="s">
        <v>93</v>
      </c>
      <c r="C75" s="6">
        <v>2</v>
      </c>
      <c r="D75" s="30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R75" s="52">
        <f t="shared" si="6"/>
        <v>0</v>
      </c>
    </row>
    <row r="76" spans="1:18" ht="14.25">
      <c r="A76" s="5" t="s">
        <v>160</v>
      </c>
      <c r="B76" s="15" t="s">
        <v>93</v>
      </c>
      <c r="C76" s="6">
        <v>2</v>
      </c>
      <c r="D76" s="30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R76" s="52">
        <f t="shared" si="6"/>
        <v>0</v>
      </c>
    </row>
    <row r="77" spans="3:16" ht="14.25">
      <c r="C77" s="23">
        <f>SUM(R63:R76)</f>
        <v>0</v>
      </c>
      <c r="H77" s="42" t="s">
        <v>110</v>
      </c>
      <c r="I77" s="19">
        <f>SUM(I63:I76)</f>
        <v>0</v>
      </c>
      <c r="J77" s="19">
        <f aca="true" t="shared" si="8" ref="J77:P77">SUM(J63:J76)</f>
        <v>0</v>
      </c>
      <c r="K77" s="19">
        <f t="shared" si="8"/>
        <v>0</v>
      </c>
      <c r="L77" s="19">
        <f t="shared" si="8"/>
        <v>0</v>
      </c>
      <c r="M77" s="19">
        <f t="shared" si="8"/>
        <v>0</v>
      </c>
      <c r="N77" s="19">
        <f t="shared" si="8"/>
        <v>0</v>
      </c>
      <c r="O77" s="19">
        <f t="shared" si="8"/>
        <v>0</v>
      </c>
      <c r="P77" s="19">
        <f t="shared" si="8"/>
        <v>0</v>
      </c>
    </row>
    <row r="80" spans="1:16" ht="13.5">
      <c r="A80" s="100" t="s">
        <v>168</v>
      </c>
      <c r="B80" s="98" t="s">
        <v>97</v>
      </c>
      <c r="C80" s="26"/>
      <c r="D80" s="27" t="s">
        <v>1</v>
      </c>
      <c r="E80" s="27" t="s">
        <v>2</v>
      </c>
      <c r="F80" s="27" t="s">
        <v>4</v>
      </c>
      <c r="G80" s="27" t="s">
        <v>5</v>
      </c>
      <c r="H80" s="27" t="s">
        <v>7</v>
      </c>
      <c r="I80" s="96" t="s">
        <v>99</v>
      </c>
      <c r="J80" s="97"/>
      <c r="K80" s="97"/>
      <c r="L80" s="97"/>
      <c r="M80" s="97"/>
      <c r="N80" s="97"/>
      <c r="O80" s="97"/>
      <c r="P80" s="97"/>
    </row>
    <row r="81" spans="1:16" ht="24">
      <c r="A81" s="101"/>
      <c r="B81" s="99"/>
      <c r="C81" s="22" t="s">
        <v>0</v>
      </c>
      <c r="D81" s="22" t="s">
        <v>98</v>
      </c>
      <c r="E81" s="22" t="s">
        <v>3</v>
      </c>
      <c r="F81" s="22" t="s">
        <v>119</v>
      </c>
      <c r="G81" s="22" t="s">
        <v>6</v>
      </c>
      <c r="H81" s="22" t="s">
        <v>8</v>
      </c>
      <c r="I81" s="21" t="s">
        <v>100</v>
      </c>
      <c r="J81" s="21" t="s">
        <v>101</v>
      </c>
      <c r="K81" s="21" t="s">
        <v>102</v>
      </c>
      <c r="L81" s="21" t="s">
        <v>103</v>
      </c>
      <c r="M81" s="21" t="s">
        <v>104</v>
      </c>
      <c r="N81" s="21" t="s">
        <v>105</v>
      </c>
      <c r="O81" s="21" t="s">
        <v>106</v>
      </c>
      <c r="P81" s="21" t="s">
        <v>107</v>
      </c>
    </row>
    <row r="82" spans="1:18" ht="14.25">
      <c r="A82" s="24"/>
      <c r="B82" s="29" t="s">
        <v>93</v>
      </c>
      <c r="C82" s="14"/>
      <c r="D82" s="30"/>
      <c r="E82" s="29"/>
      <c r="F82" s="29"/>
      <c r="G82" s="29"/>
      <c r="H82" s="29"/>
      <c r="I82" s="19"/>
      <c r="J82" s="19"/>
      <c r="K82" s="19"/>
      <c r="L82" s="19"/>
      <c r="M82" s="19"/>
      <c r="N82" s="19"/>
      <c r="O82" s="19"/>
      <c r="P82" s="19"/>
      <c r="R82" s="52">
        <f>IF(FIND($D82,"　秀優良可合認定")&gt;1,1,0)*$C82</f>
        <v>0</v>
      </c>
    </row>
    <row r="83" spans="1:18" ht="14.25">
      <c r="A83" s="5"/>
      <c r="B83" s="15" t="s">
        <v>93</v>
      </c>
      <c r="C83" s="6"/>
      <c r="D83" s="30"/>
      <c r="E83" s="29"/>
      <c r="F83" s="29"/>
      <c r="G83" s="29"/>
      <c r="H83" s="29"/>
      <c r="I83" s="19"/>
      <c r="J83" s="19"/>
      <c r="K83" s="19"/>
      <c r="L83" s="19"/>
      <c r="M83" s="19"/>
      <c r="N83" s="19"/>
      <c r="O83" s="19"/>
      <c r="P83" s="19"/>
      <c r="R83" s="52">
        <f>IF(FIND($D83,"　秀優良可合認定")&gt;1,1,0)*$C83</f>
        <v>0</v>
      </c>
    </row>
    <row r="84" spans="1:18" ht="14.25">
      <c r="A84" s="5"/>
      <c r="B84" s="15" t="s">
        <v>93</v>
      </c>
      <c r="C84" s="6"/>
      <c r="D84" s="30"/>
      <c r="E84" s="29"/>
      <c r="F84" s="29"/>
      <c r="G84" s="29"/>
      <c r="H84" s="29"/>
      <c r="I84" s="19"/>
      <c r="J84" s="19"/>
      <c r="K84" s="19"/>
      <c r="L84" s="19"/>
      <c r="M84" s="19"/>
      <c r="N84" s="19"/>
      <c r="O84" s="19"/>
      <c r="P84" s="19"/>
      <c r="R84" s="52">
        <f>IF(FIND($D84,"　秀優良可合認定")&gt;1,1,0)*$C84</f>
        <v>0</v>
      </c>
    </row>
    <row r="85" ht="14.25">
      <c r="C85" s="23">
        <f>SUM(C82:C84)</f>
        <v>0</v>
      </c>
    </row>
    <row r="87" spans="2:16" ht="13.5">
      <c r="B87" s="19" t="s">
        <v>124</v>
      </c>
      <c r="C87" s="86">
        <f>SUM('共通教育科目'!C26,'共通教育科目'!C41,'共通教育科目'!R101,'共通専門'!C47,'共通専門'!C68,'学科専門科目'!C31,'学科専門科目'!C58,'学科専門科目'!C77)+C85</f>
        <v>0</v>
      </c>
      <c r="H87" s="19" t="s">
        <v>117</v>
      </c>
      <c r="I87" s="19">
        <f>SUM('共通教育科目'!I26,'共通教育科目'!I41,'共通教育科目'!I101,'共通専門'!I47,'共通専門'!I68,'学科専門科目'!I31,'学科専門科目'!I58,'学科専門科目'!I77)</f>
        <v>0</v>
      </c>
      <c r="J87" s="19">
        <f>SUM('共通教育科目'!J26,'共通教育科目'!J41,'共通教育科目'!J101,'共通専門'!J47,'共通専門'!J68,'学科専門科目'!J31,'学科専門科目'!J58,'学科専門科目'!J77)</f>
        <v>0</v>
      </c>
      <c r="K87" s="19">
        <f>SUM('共通教育科目'!K26,'共通教育科目'!K41,'共通教育科目'!K101,'共通専門'!K47,'共通専門'!K68,'学科専門科目'!K31,'学科専門科目'!K58,'学科専門科目'!K77)</f>
        <v>0</v>
      </c>
      <c r="L87" s="19">
        <f>SUM('共通教育科目'!L26,'共通教育科目'!L41,'共通教育科目'!L101,'共通専門'!L47,'共通専門'!L68,'学科専門科目'!L31,'学科専門科目'!L58,'学科専門科目'!L77)</f>
        <v>0</v>
      </c>
      <c r="M87" s="19">
        <f>SUM('共通教育科目'!M26,'共通教育科目'!M41,'共通教育科目'!M101,'共通専門'!M47,'共通専門'!M68,'学科専門科目'!M31,'学科専門科目'!M58,'学科専門科目'!M77)</f>
        <v>0</v>
      </c>
      <c r="N87" s="19">
        <f>SUM('共通教育科目'!N26,'共通教育科目'!N41,'共通教育科目'!N101,'共通専門'!N47,'共通専門'!N68,'学科専門科目'!N31,'学科専門科目'!N58,'学科専門科目'!N77)</f>
        <v>0</v>
      </c>
      <c r="O87" s="19">
        <f>SUM('共通教育科目'!O26,'共通教育科目'!O41,'共通教育科目'!O101,'共通専門'!O47,'共通専門'!O68,'学科専門科目'!O31,'学科専門科目'!O58,'学科専門科目'!O77)</f>
        <v>0</v>
      </c>
      <c r="P87" s="19">
        <f>SUM('共通教育科目'!P26,'共通教育科目'!P41,'共通教育科目'!P101,'共通専門'!P47,'共通専門'!P68,'学科専門科目'!P31,'学科専門科目'!P58,'学科専門科目'!P77)</f>
        <v>0</v>
      </c>
    </row>
    <row r="88" spans="8:16" ht="13.5">
      <c r="H88" s="19" t="s">
        <v>118</v>
      </c>
      <c r="I88" s="45">
        <f>I87/38</f>
        <v>0</v>
      </c>
      <c r="J88" s="45">
        <f>J87/24</f>
        <v>0</v>
      </c>
      <c r="K88" s="45">
        <f>K87/60</f>
        <v>0</v>
      </c>
      <c r="L88" s="45">
        <f>L87/86</f>
        <v>0</v>
      </c>
      <c r="M88" s="45">
        <f>M87/28</f>
        <v>0</v>
      </c>
      <c r="N88" s="45">
        <f>N87/37</f>
        <v>0</v>
      </c>
      <c r="O88" s="45">
        <f>O87/60.5</f>
        <v>0</v>
      </c>
      <c r="P88" s="45">
        <f>P87/41.5</f>
        <v>0</v>
      </c>
    </row>
    <row r="90" ht="13.5">
      <c r="H90" s="57" t="s">
        <v>163</v>
      </c>
    </row>
    <row r="91" ht="13.5">
      <c r="H91" s="62"/>
    </row>
  </sheetData>
  <sheetProtection/>
  <mergeCells count="12">
    <mergeCell ref="A34:A35"/>
    <mergeCell ref="A20:A21"/>
    <mergeCell ref="I20:P20"/>
    <mergeCell ref="I34:P34"/>
    <mergeCell ref="B20:B21"/>
    <mergeCell ref="B34:B35"/>
    <mergeCell ref="A80:A81"/>
    <mergeCell ref="B80:B81"/>
    <mergeCell ref="I80:P80"/>
    <mergeCell ref="A61:A62"/>
    <mergeCell ref="I61:P61"/>
    <mergeCell ref="B61:B62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landscape" paperSize="9" r:id="rId1"/>
  <ignoredErrors>
    <ignoredError sqref="L50 L30:M30 L55 L36 K39 L40 O42:O43 L48 L68 L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生産加工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mosan</dc:creator>
  <cp:keywords/>
  <dc:description/>
  <cp:lastModifiedBy>Owner</cp:lastModifiedBy>
  <cp:lastPrinted>2008-04-24T05:43:54Z</cp:lastPrinted>
  <dcterms:created xsi:type="dcterms:W3CDTF">2005-06-22T03:58:10Z</dcterms:created>
  <dcterms:modified xsi:type="dcterms:W3CDTF">2009-04-28T10:23:23Z</dcterms:modified>
  <cp:category/>
  <cp:version/>
  <cp:contentType/>
  <cp:contentStatus/>
</cp:coreProperties>
</file>